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filterPrivacy="1" showInkAnnotation="0" updateLinks="never" codeName="ThisWorkbook" defaultThemeVersion="124226"/>
  <xr:revisionPtr revIDLastSave="0" documentId="13_ncr:1_{E792E41C-1376-4881-9C48-69607682C2A1}" xr6:coauthVersionLast="36" xr6:coauthVersionMax="36" xr10:uidLastSave="{00000000-0000-0000-0000-000000000000}"/>
  <workbookProtection workbookAlgorithmName="SHA-512" workbookHashValue="7r0hK9UmTd6wQVtg3ofxf6jXxIsd3offuDmh8b4K5ZUxLE7SLEsIgiHAuYOzP21MnQw/0x8YfNCnlJu1nmLGPg==" workbookSaltValue="EnpOnhlyg6pu1GofG0+CUQ==" workbookSpinCount="100000" lockStructure="1"/>
  <bookViews>
    <workbookView xWindow="0" yWindow="0" windowWidth="28800" windowHeight="12135" tabRatio="862" xr2:uid="{00000000-000D-0000-FFFF-FFFF00000000}"/>
  </bookViews>
  <sheets>
    <sheet name="はじめに" sheetId="97" r:id="rId1"/>
    <sheet name="プルダウン用" sheetId="88" state="hidden" r:id="rId2"/>
    <sheet name="入力シート" sheetId="42" r:id="rId3"/>
    <sheet name="おわりに " sheetId="98" r:id="rId4"/>
    <sheet name="入力方法" sheetId="100" r:id="rId5"/>
    <sheet name="様式１" sheetId="28" r:id="rId6"/>
    <sheet name="様式２" sheetId="40" r:id="rId7"/>
    <sheet name="様式３の2（直流発電設備）① " sheetId="71" r:id="rId8"/>
    <sheet name="様式３の２（直流発電設備）② " sheetId="73" r:id="rId9"/>
    <sheet name="様式３の２（直流発電設備）③ " sheetId="74" r:id="rId10"/>
    <sheet name="様式３の５（逆変換装置）①" sheetId="20" r:id="rId11"/>
    <sheet name="様式３の５（逆変換装置）②" sheetId="63" r:id="rId12"/>
    <sheet name="様式３の５（逆変換装置）③" sheetId="64" r:id="rId13"/>
    <sheet name="様式３の３（系統連系保護リレー）①" sheetId="8" r:id="rId14"/>
    <sheet name="様式４の１" sheetId="25" state="hidden" r:id="rId15"/>
    <sheet name="様式５の３" sheetId="95" state="hidden" r:id="rId16"/>
    <sheet name="様式３の３（系統連系保護リレー）②" sheetId="101" r:id="rId17"/>
    <sheet name="様式５の４" sheetId="13" r:id="rId18"/>
    <sheet name="様式５の５" sheetId="14" r:id="rId19"/>
    <sheet name="様式５の６" sheetId="15" r:id="rId20"/>
    <sheet name="様式５の７" sheetId="18" r:id="rId21"/>
    <sheet name="様式５の８" sheetId="17" state="hidden" r:id="rId22"/>
  </sheets>
  <externalReferences>
    <externalReference r:id="rId23"/>
    <externalReference r:id="rId24"/>
  </externalReferences>
  <definedNames>
    <definedName name="a" localSheetId="3">#REF!</definedName>
    <definedName name="a" localSheetId="0">#REF!</definedName>
    <definedName name="a" localSheetId="4">#REF!</definedName>
    <definedName name="a" localSheetId="6">#REF!</definedName>
    <definedName name="a" localSheetId="7">#REF!</definedName>
    <definedName name="a" localSheetId="8">#REF!</definedName>
    <definedName name="a" localSheetId="9">#REF!</definedName>
    <definedName name="a" localSheetId="16">#REF!</definedName>
    <definedName name="a">#REF!</definedName>
    <definedName name="aa" localSheetId="3">#REF!</definedName>
    <definedName name="aa" localSheetId="0">#REF!</definedName>
    <definedName name="aa" localSheetId="4">#REF!</definedName>
    <definedName name="aa" localSheetId="6">#REF!</definedName>
    <definedName name="aa" localSheetId="16">#REF!</definedName>
    <definedName name="aa">#REF!</definedName>
    <definedName name="aaaaa" localSheetId="3">#REF!</definedName>
    <definedName name="aaaaa" localSheetId="0">#REF!</definedName>
    <definedName name="aaaaa" localSheetId="4">#REF!</definedName>
    <definedName name="aaaaa" localSheetId="6">#REF!</definedName>
    <definedName name="aaaaa" localSheetId="16">#REF!</definedName>
    <definedName name="aaaaa">#REF!</definedName>
    <definedName name="_xlnm.Print_Area" localSheetId="3">'おわりに '!$A$2:$H$41</definedName>
    <definedName name="_xlnm.Print_Area" localSheetId="0">はじめに!$A$2:$BO$94</definedName>
    <definedName name="_xlnm.Print_Area" localSheetId="1">プルダウン用!$A$2:$F$167</definedName>
    <definedName name="_xlnm.Print_Area" localSheetId="2">入力シート!$A$2:$L$210</definedName>
    <definedName name="_xlnm.Print_Area" localSheetId="4">入力方法!$A$2:$AP$129</definedName>
    <definedName name="_xlnm.Print_Area" localSheetId="5">様式１!$A$2:$BP$72</definedName>
    <definedName name="_xlnm.Print_Area" localSheetId="6">様式２!$A$2:$BM$75</definedName>
    <definedName name="_xlnm.Print_Area" localSheetId="7">'様式３の2（直流発電設備）① '!$A$2:$BM$72</definedName>
    <definedName name="_xlnm.Print_Area" localSheetId="8">'様式３の２（直流発電設備）② '!$A$2:$BM$72</definedName>
    <definedName name="_xlnm.Print_Area" localSheetId="9">'様式３の２（直流発電設備）③ '!$A$2:$BM$72</definedName>
    <definedName name="_xlnm.Print_Area" localSheetId="13">'様式３の３（系統連系保護リレー）①'!$A$2:$BM$66</definedName>
    <definedName name="_xlnm.Print_Area" localSheetId="16">'様式３の３（系統連系保護リレー）②'!$A$2:$BM$66</definedName>
    <definedName name="_xlnm.Print_Area" localSheetId="10">'様式３の５（逆変換装置）①'!$A$2:$BM$48</definedName>
    <definedName name="_xlnm.Print_Area" localSheetId="11">'様式３の５（逆変換装置）②'!$A$2:$BM$48</definedName>
    <definedName name="_xlnm.Print_Area" localSheetId="12">'様式３の５（逆変換装置）③'!$A$2:$BM$48</definedName>
    <definedName name="_xlnm.Print_Area" localSheetId="14">様式４の１!$A$2:$BM$56</definedName>
    <definedName name="_xlnm.Print_Area" localSheetId="15">様式５の３!$A$2:$AB$65</definedName>
    <definedName name="_xlnm.Print_Area" localSheetId="17">様式５の４!$A$2:$T$59</definedName>
    <definedName name="_xlnm.Print_Area" localSheetId="18">様式５の５!$A$2:$T$55</definedName>
    <definedName name="_xlnm.Print_Area" localSheetId="19">様式５の６!$A$2:$BU$76</definedName>
    <definedName name="_xlnm.Print_Area" localSheetId="20">様式５の７!$A$2:$T$58</definedName>
    <definedName name="_xlnm.Print_Area" localSheetId="21">様式５の８!$A$2:$AF$56</definedName>
    <definedName name="TR一覧" localSheetId="3">#REF!</definedName>
    <definedName name="TR一覧" localSheetId="0">#REF!</definedName>
    <definedName name="TR一覧" localSheetId="4">#REF!</definedName>
    <definedName name="TR一覧" localSheetId="5">#REF!</definedName>
    <definedName name="TR一覧" localSheetId="6">#REF!</definedName>
    <definedName name="TR一覧" localSheetId="16">#REF!</definedName>
    <definedName name="TR一覧">#REF!</definedName>
    <definedName name="TR結線一覧" localSheetId="3">#REF!</definedName>
    <definedName name="TR結線一覧" localSheetId="0">#REF!</definedName>
    <definedName name="TR結線一覧" localSheetId="4">#REF!</definedName>
    <definedName name="TR結線一覧" localSheetId="5">#REF!</definedName>
    <definedName name="TR結線一覧" localSheetId="6">#REF!</definedName>
    <definedName name="TR結線一覧" localSheetId="16">#REF!</definedName>
    <definedName name="TR結線一覧">#REF!</definedName>
    <definedName name="TR容量一覧" localSheetId="3">#REF!</definedName>
    <definedName name="TR容量一覧" localSheetId="0">#REF!</definedName>
    <definedName name="TR容量一覧" localSheetId="4">#REF!</definedName>
    <definedName name="TR容量一覧" localSheetId="5">#REF!</definedName>
    <definedName name="TR容量一覧" localSheetId="6">#REF!</definedName>
    <definedName name="TR容量一覧" localSheetId="16">#REF!</definedName>
    <definedName name="TR容量一覧">#REF!</definedName>
    <definedName name="あ" localSheetId="3">#REF!</definedName>
    <definedName name="あ" localSheetId="0">#REF!</definedName>
    <definedName name="あ" localSheetId="4">#REF!</definedName>
    <definedName name="あ" localSheetId="6">#REF!</definedName>
    <definedName name="あ" localSheetId="16">#REF!</definedName>
    <definedName name="あ">#REF!</definedName>
    <definedName name="一次側電圧一覧" localSheetId="3">#REF!</definedName>
    <definedName name="一次側電圧一覧" localSheetId="0">#REF!</definedName>
    <definedName name="一次側電圧一覧" localSheetId="4">#REF!</definedName>
    <definedName name="一次側電圧一覧" localSheetId="5">#REF!</definedName>
    <definedName name="一次側電圧一覧" localSheetId="6">#REF!</definedName>
    <definedName name="一次側電圧一覧" localSheetId="16">#REF!</definedName>
    <definedName name="一次側電圧一覧">#REF!</definedName>
    <definedName name="回路分類一覧" localSheetId="3">#REF!</definedName>
    <definedName name="回路分類一覧" localSheetId="0">#REF!</definedName>
    <definedName name="回路分類一覧" localSheetId="4">#REF!</definedName>
    <definedName name="回路分類一覧" localSheetId="5">#REF!</definedName>
    <definedName name="回路分類一覧" localSheetId="6">#REF!</definedName>
    <definedName name="回路分類一覧" localSheetId="16">#REF!</definedName>
    <definedName name="回路分類一覧">#REF!</definedName>
    <definedName name="受電接続負荷種別" localSheetId="3">#REF!</definedName>
    <definedName name="受電接続負荷種別" localSheetId="0">#REF!</definedName>
    <definedName name="受電接続負荷種別" localSheetId="4">#REF!</definedName>
    <definedName name="受電接続負荷種別" localSheetId="5">#REF!</definedName>
    <definedName name="受電接続負荷種別" localSheetId="6">#REF!</definedName>
    <definedName name="受電接続負荷種別" localSheetId="16">#REF!</definedName>
    <definedName name="受電接続負荷種別">#REF!</definedName>
    <definedName name="需要家受電電圧" localSheetId="3">#REF!</definedName>
    <definedName name="需要家受電電圧" localSheetId="0">#REF!</definedName>
    <definedName name="需要家受電電圧" localSheetId="4">#REF!</definedName>
    <definedName name="需要家受電電圧" localSheetId="5">#REF!</definedName>
    <definedName name="需要家受電電圧" localSheetId="6">#REF!</definedName>
    <definedName name="需要家受電電圧" localSheetId="16">#REF!</definedName>
    <definedName name="需要家受電電圧">#REF!</definedName>
    <definedName name="需要家受電方式" localSheetId="3">#REF!</definedName>
    <definedName name="需要家受電方式" localSheetId="0">#REF!</definedName>
    <definedName name="需要家受電方式" localSheetId="4">#REF!</definedName>
    <definedName name="需要家受電方式" localSheetId="5">#REF!</definedName>
    <definedName name="需要家受電方式" localSheetId="6">#REF!</definedName>
    <definedName name="需要家受電方式" localSheetId="16">#REF!</definedName>
    <definedName name="需要家受電方式">#REF!</definedName>
    <definedName name="設備種類" localSheetId="3">#REF!</definedName>
    <definedName name="設備種類" localSheetId="0">#REF!</definedName>
    <definedName name="設備種類" localSheetId="4">#REF!</definedName>
    <definedName name="設備種類" localSheetId="5">#REF!</definedName>
    <definedName name="設備種類" localSheetId="6">#REF!</definedName>
    <definedName name="設備種類" localSheetId="16">#REF!</definedName>
    <definedName name="設備種類">#REF!</definedName>
    <definedName name="蓄電池" localSheetId="3">#REF!</definedName>
    <definedName name="蓄電池" localSheetId="0">#REF!</definedName>
    <definedName name="蓄電池" localSheetId="4">#REF!</definedName>
    <definedName name="蓄電池" localSheetId="7">[1]リスト①!#REF!</definedName>
    <definedName name="蓄電池" localSheetId="8">[1]リスト①!#REF!</definedName>
    <definedName name="蓄電池" localSheetId="9">[1]リスト①!#REF!</definedName>
    <definedName name="蓄電池" localSheetId="16">#REF!</definedName>
    <definedName name="蓄電池">#REF!</definedName>
    <definedName name="電力会社" localSheetId="3">#REF!</definedName>
    <definedName name="電力会社" localSheetId="0">#REF!</definedName>
    <definedName name="電力会社" localSheetId="4">#REF!</definedName>
    <definedName name="電力会社" localSheetId="5">#REF!</definedName>
    <definedName name="電力会社" localSheetId="6">#REF!</definedName>
    <definedName name="電力会社" localSheetId="16">#REF!</definedName>
    <definedName name="電力会社">#REF!</definedName>
    <definedName name="二次側電圧一覧" localSheetId="3">#REF!</definedName>
    <definedName name="二次側電圧一覧" localSheetId="0">#REF!</definedName>
    <definedName name="二次側電圧一覧" localSheetId="4">#REF!</definedName>
    <definedName name="二次側電圧一覧" localSheetId="5">#REF!</definedName>
    <definedName name="二次側電圧一覧" localSheetId="6">#REF!</definedName>
    <definedName name="二次側電圧一覧" localSheetId="16">#REF!</definedName>
    <definedName name="二次側電圧一覧">#REF!</definedName>
    <definedName name="入力TR一覧" localSheetId="3">#REF!</definedName>
    <definedName name="入力TR一覧" localSheetId="0">#REF!</definedName>
    <definedName name="入力TR一覧" localSheetId="4">#REF!</definedName>
    <definedName name="入力TR一覧" localSheetId="5">#REF!</definedName>
    <definedName name="入力TR一覧" localSheetId="6">#REF!</definedName>
    <definedName name="入力TR一覧" localSheetId="16">#REF!</definedName>
    <definedName name="入力TR一覧">#REF!</definedName>
    <definedName name="負荷種別" localSheetId="3">#REF!</definedName>
    <definedName name="負荷種別" localSheetId="0">#REF!</definedName>
    <definedName name="負荷種別" localSheetId="4">#REF!</definedName>
    <definedName name="負荷種別" localSheetId="5">#REF!</definedName>
    <definedName name="負荷種別" localSheetId="6">#REF!</definedName>
    <definedName name="負荷種別" localSheetId="16">#REF!</definedName>
    <definedName name="負荷種別">#REF!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4" i="73" l="1"/>
  <c r="BV35" i="101" l="1"/>
  <c r="BV34" i="101"/>
  <c r="BV33" i="101"/>
  <c r="BV28" i="101"/>
  <c r="BV27" i="101"/>
  <c r="BV26" i="101"/>
  <c r="BV55" i="8"/>
  <c r="BV35" i="8"/>
  <c r="BV34" i="8"/>
  <c r="BV33" i="8"/>
  <c r="BV26" i="8"/>
  <c r="BV28" i="8"/>
  <c r="BV27" i="8"/>
  <c r="P167" i="42" l="1"/>
  <c r="P166" i="42"/>
  <c r="P124" i="42"/>
  <c r="P123" i="42"/>
  <c r="P122" i="42" l="1"/>
  <c r="P121" i="42"/>
  <c r="P120" i="42"/>
  <c r="P181" i="42" l="1"/>
  <c r="P180" i="42"/>
  <c r="P178" i="42"/>
  <c r="P177" i="42"/>
  <c r="P176" i="42"/>
  <c r="P174" i="42"/>
  <c r="P173" i="42"/>
  <c r="P172" i="42"/>
  <c r="P171" i="42"/>
  <c r="P170" i="42"/>
  <c r="P169" i="42"/>
  <c r="P168" i="42"/>
  <c r="P159" i="42"/>
  <c r="P158" i="42"/>
  <c r="P157" i="42"/>
  <c r="P156" i="42"/>
  <c r="P155" i="42"/>
  <c r="P154" i="42"/>
  <c r="P144" i="42"/>
  <c r="P107" i="42"/>
  <c r="P143" i="42"/>
  <c r="P141" i="42"/>
  <c r="P140" i="42"/>
  <c r="P139" i="42"/>
  <c r="P137" i="42"/>
  <c r="P136" i="42"/>
  <c r="P135" i="42"/>
  <c r="P134" i="42"/>
  <c r="P133" i="42"/>
  <c r="P132" i="42"/>
  <c r="P131" i="42"/>
  <c r="P130" i="42"/>
  <c r="P129" i="42"/>
  <c r="P119" i="42"/>
  <c r="P118" i="42"/>
  <c r="P117" i="42" l="1"/>
  <c r="P106" i="42" l="1"/>
  <c r="P104" i="42"/>
  <c r="P103" i="42"/>
  <c r="P102" i="42"/>
  <c r="P100" i="42"/>
  <c r="P97" i="42"/>
  <c r="P99" i="42"/>
  <c r="P98" i="42"/>
  <c r="P96" i="42"/>
  <c r="P95" i="42"/>
  <c r="P94" i="42"/>
  <c r="P93" i="42"/>
  <c r="P92" i="42"/>
  <c r="P85" i="42"/>
  <c r="P84" i="42"/>
  <c r="P83" i="42"/>
  <c r="P82" i="42"/>
  <c r="P81" i="42"/>
  <c r="P80" i="42"/>
  <c r="P19" i="42"/>
  <c r="P18" i="42"/>
  <c r="P17" i="42"/>
  <c r="BV19" i="8" l="1"/>
  <c r="BV29" i="8"/>
  <c r="BQ15" i="74" l="1"/>
  <c r="BQ14" i="74"/>
  <c r="BQ13" i="74"/>
  <c r="BQ12" i="74"/>
  <c r="BV77" i="101" l="1"/>
  <c r="BW77" i="101" s="1"/>
  <c r="BV76" i="101"/>
  <c r="BW76" i="101" s="1"/>
  <c r="BV75" i="101"/>
  <c r="BW75" i="101" s="1"/>
  <c r="BV74" i="101"/>
  <c r="BW74" i="101" s="1"/>
  <c r="BV73" i="101"/>
  <c r="BW73" i="101" s="1"/>
  <c r="BV72" i="101"/>
  <c r="BW72" i="101" s="1"/>
  <c r="BV71" i="101"/>
  <c r="BW71" i="101" s="1"/>
  <c r="BV70" i="101"/>
  <c r="BW70" i="101" s="1"/>
  <c r="BV69" i="101"/>
  <c r="BW69" i="101" s="1"/>
  <c r="BV68" i="101"/>
  <c r="BW68" i="101" s="1"/>
  <c r="BV67" i="101"/>
  <c r="BW67" i="101" s="1"/>
  <c r="BV66" i="101"/>
  <c r="BW66" i="101" s="1"/>
  <c r="BV65" i="101"/>
  <c r="BW65" i="101" s="1"/>
  <c r="BV64" i="101"/>
  <c r="BW64" i="101" s="1"/>
  <c r="BV63" i="101"/>
  <c r="BW63" i="101" s="1"/>
  <c r="BV62" i="101"/>
  <c r="BW62" i="101" s="1"/>
  <c r="BV61" i="101"/>
  <c r="BW61" i="101" s="1"/>
  <c r="BV60" i="101"/>
  <c r="BW60" i="101" s="1"/>
  <c r="BV59" i="101"/>
  <c r="BW59" i="101" s="1"/>
  <c r="BV58" i="101"/>
  <c r="BW58" i="101" s="1"/>
  <c r="BV57" i="101"/>
  <c r="BW57" i="101" s="1"/>
  <c r="BV56" i="101"/>
  <c r="BW56" i="101" s="1"/>
  <c r="BV55" i="101"/>
  <c r="BW55" i="101" s="1"/>
  <c r="BV54" i="101"/>
  <c r="BW54" i="101" s="1"/>
  <c r="BV53" i="101"/>
  <c r="BW53" i="101" s="1"/>
  <c r="BV52" i="101"/>
  <c r="BW52" i="101" s="1"/>
  <c r="BV51" i="101"/>
  <c r="BW51" i="101" s="1"/>
  <c r="BV50" i="101"/>
  <c r="BW50" i="101" s="1"/>
  <c r="BV49" i="101"/>
  <c r="BW49" i="101" s="1"/>
  <c r="BV48" i="101"/>
  <c r="BW48" i="101" s="1"/>
  <c r="BV47" i="101"/>
  <c r="BW47" i="101" s="1"/>
  <c r="BV46" i="101"/>
  <c r="BW46" i="101" s="1"/>
  <c r="BV45" i="101"/>
  <c r="BW45" i="101" s="1"/>
  <c r="BV44" i="101"/>
  <c r="BW44" i="101" s="1"/>
  <c r="BV43" i="101"/>
  <c r="BW43" i="101" s="1"/>
  <c r="BV42" i="101"/>
  <c r="BW42" i="101" s="1"/>
  <c r="BV41" i="101"/>
  <c r="BW41" i="101" s="1"/>
  <c r="BV40" i="101"/>
  <c r="BW40" i="101" s="1"/>
  <c r="BV39" i="101"/>
  <c r="BW39" i="101" s="1"/>
  <c r="BV38" i="101"/>
  <c r="BW38" i="101" s="1"/>
  <c r="BV37" i="101"/>
  <c r="BW37" i="101" s="1"/>
  <c r="BV36" i="101"/>
  <c r="BW36" i="101" s="1"/>
  <c r="BW35" i="101"/>
  <c r="BW34" i="101"/>
  <c r="BW33" i="101"/>
  <c r="BV32" i="101"/>
  <c r="BW32" i="101" s="1"/>
  <c r="BV31" i="101"/>
  <c r="BW31" i="101" s="1"/>
  <c r="BV30" i="101"/>
  <c r="BW30" i="101" s="1"/>
  <c r="BV29" i="101"/>
  <c r="BW29" i="101" s="1"/>
  <c r="BW28" i="101"/>
  <c r="BR28" i="101"/>
  <c r="BS28" i="101" s="1"/>
  <c r="BW27" i="101"/>
  <c r="BR27" i="101"/>
  <c r="BS27" i="101" s="1"/>
  <c r="BW26" i="101"/>
  <c r="BR26" i="101"/>
  <c r="BS26" i="101" s="1"/>
  <c r="BV25" i="101"/>
  <c r="BW25" i="101" s="1"/>
  <c r="BR25" i="101"/>
  <c r="BS25" i="101" s="1"/>
  <c r="BV24" i="101"/>
  <c r="BW24" i="101" s="1"/>
  <c r="BR24" i="101"/>
  <c r="BS24" i="101" s="1"/>
  <c r="BV23" i="101"/>
  <c r="BW23" i="101" s="1"/>
  <c r="BR23" i="101"/>
  <c r="BS23" i="101" s="1"/>
  <c r="BV22" i="101"/>
  <c r="BW22" i="101" s="1"/>
  <c r="BR22" i="101"/>
  <c r="BS22" i="101" s="1"/>
  <c r="BV21" i="101"/>
  <c r="BW21" i="101" s="1"/>
  <c r="BR21" i="101"/>
  <c r="BS21" i="101" s="1"/>
  <c r="BV20" i="101"/>
  <c r="BW20" i="101" s="1"/>
  <c r="BR20" i="101"/>
  <c r="BS20" i="101" s="1"/>
  <c r="BV19" i="101"/>
  <c r="BW19" i="101" s="1"/>
  <c r="BR19" i="101"/>
  <c r="BS19" i="101" s="1"/>
  <c r="BV18" i="101"/>
  <c r="BW18" i="101" s="1"/>
  <c r="BR18" i="101"/>
  <c r="BS18" i="101" s="1"/>
  <c r="BV17" i="101"/>
  <c r="BW17" i="101" s="1"/>
  <c r="BR17" i="101"/>
  <c r="BS17" i="101" s="1"/>
  <c r="BV16" i="101"/>
  <c r="BW16" i="101" s="1"/>
  <c r="BR16" i="101"/>
  <c r="BS16" i="101" s="1"/>
  <c r="BV15" i="101"/>
  <c r="BW15" i="101" s="1"/>
  <c r="BR15" i="101"/>
  <c r="BS15" i="101" s="1"/>
  <c r="BV14" i="101"/>
  <c r="BW14" i="101" s="1"/>
  <c r="BR14" i="101"/>
  <c r="BS14" i="101" s="1"/>
  <c r="BV13" i="101"/>
  <c r="BW13" i="101" s="1"/>
  <c r="BR13" i="101"/>
  <c r="BS13" i="101" s="1"/>
  <c r="BV12" i="101"/>
  <c r="BW12" i="101" s="1"/>
  <c r="BR12" i="101"/>
  <c r="BS12" i="101" s="1"/>
  <c r="BV11" i="101"/>
  <c r="BW11" i="101" s="1"/>
  <c r="BR11" i="101"/>
  <c r="BS11" i="101" s="1"/>
  <c r="BV10" i="101"/>
  <c r="BW10" i="101" s="1"/>
  <c r="BR10" i="101"/>
  <c r="BS10" i="101" s="1"/>
  <c r="BV9" i="101"/>
  <c r="BW9" i="101" s="1"/>
  <c r="BR9" i="101"/>
  <c r="BS9" i="101" s="1"/>
  <c r="AZ3" i="101"/>
  <c r="AD1" i="101" l="1"/>
  <c r="BR15" i="8"/>
  <c r="BR23" i="8"/>
  <c r="E24" i="98" l="1"/>
  <c r="F24" i="98" s="1"/>
  <c r="BV77" i="8"/>
  <c r="BV76" i="8"/>
  <c r="BV75" i="8"/>
  <c r="BV74" i="8"/>
  <c r="BV73" i="8"/>
  <c r="BV72" i="8"/>
  <c r="BV71" i="8"/>
  <c r="BV70" i="8"/>
  <c r="BV69" i="8"/>
  <c r="BV68" i="8"/>
  <c r="BV9" i="8"/>
  <c r="BV67" i="8"/>
  <c r="BV66" i="8"/>
  <c r="BV65" i="8"/>
  <c r="BV64" i="8"/>
  <c r="BV63" i="8"/>
  <c r="BV62" i="8"/>
  <c r="BV61" i="8"/>
  <c r="BV60" i="8"/>
  <c r="BV59" i="8"/>
  <c r="BV58" i="8"/>
  <c r="BV57" i="8"/>
  <c r="BV56" i="8"/>
  <c r="BV54" i="8"/>
  <c r="BV53" i="8"/>
  <c r="BV52" i="8"/>
  <c r="BV51" i="8"/>
  <c r="BV50" i="8"/>
  <c r="BV49" i="8"/>
  <c r="BV48" i="8"/>
  <c r="BV47" i="8"/>
  <c r="BV46" i="8"/>
  <c r="BV45" i="8"/>
  <c r="BV44" i="8"/>
  <c r="BV43" i="8"/>
  <c r="BV42" i="8"/>
  <c r="BV41" i="8"/>
  <c r="BV40" i="8"/>
  <c r="BV39" i="8"/>
  <c r="BV38" i="8"/>
  <c r="BV37" i="8"/>
  <c r="BV36" i="8"/>
  <c r="BV32" i="8"/>
  <c r="BV31" i="8"/>
  <c r="BV30" i="8"/>
  <c r="BV25" i="8"/>
  <c r="BV24" i="8"/>
  <c r="BV23" i="8"/>
  <c r="BV22" i="8"/>
  <c r="BV21" i="8"/>
  <c r="BV20" i="8"/>
  <c r="BV18" i="8"/>
  <c r="BV17" i="8"/>
  <c r="BV16" i="8"/>
  <c r="BV15" i="8"/>
  <c r="BV14" i="8"/>
  <c r="BV13" i="8"/>
  <c r="BV12" i="8"/>
  <c r="BV11" i="8"/>
  <c r="BV10" i="8"/>
  <c r="BR28" i="8"/>
  <c r="BR27" i="8"/>
  <c r="BR26" i="8"/>
  <c r="BR25" i="8"/>
  <c r="BR24" i="8"/>
  <c r="BR22" i="8"/>
  <c r="BR21" i="8"/>
  <c r="BR20" i="8"/>
  <c r="BR16" i="8"/>
  <c r="BR19" i="8"/>
  <c r="BR18" i="8"/>
  <c r="BR17" i="8"/>
  <c r="BR14" i="8"/>
  <c r="BR10" i="8"/>
  <c r="BR13" i="8"/>
  <c r="BR12" i="8"/>
  <c r="BR11" i="8"/>
  <c r="BR9" i="8"/>
  <c r="BW77" i="8" l="1"/>
  <c r="BW76" i="8"/>
  <c r="BW75" i="8"/>
  <c r="BW74" i="8"/>
  <c r="BW73" i="8"/>
  <c r="BW72" i="8"/>
  <c r="BW71" i="8"/>
  <c r="BW70" i="8"/>
  <c r="BW69" i="8"/>
  <c r="BW68" i="8"/>
  <c r="BW67" i="8"/>
  <c r="BW66" i="8"/>
  <c r="BW65" i="8"/>
  <c r="BW64" i="8"/>
  <c r="BW63" i="8"/>
  <c r="BW62" i="8"/>
  <c r="BW61" i="8"/>
  <c r="BW60" i="8"/>
  <c r="BW59" i="8"/>
  <c r="BW58" i="8"/>
  <c r="BW57" i="8"/>
  <c r="BW56" i="8"/>
  <c r="BW55" i="8"/>
  <c r="BW54" i="8"/>
  <c r="BW53" i="8"/>
  <c r="BW52" i="8"/>
  <c r="BW51" i="8"/>
  <c r="BW50" i="8"/>
  <c r="BW49" i="8"/>
  <c r="BW48" i="8"/>
  <c r="BW47" i="8"/>
  <c r="BW46" i="8"/>
  <c r="BW45" i="8"/>
  <c r="BW44" i="8"/>
  <c r="BW43" i="8"/>
  <c r="BW42" i="8"/>
  <c r="BW41" i="8"/>
  <c r="BW40" i="8"/>
  <c r="BW39" i="8"/>
  <c r="BW38" i="8"/>
  <c r="BW37" i="8"/>
  <c r="BW36" i="8"/>
  <c r="BW35" i="8"/>
  <c r="BW34" i="8"/>
  <c r="BW33" i="8"/>
  <c r="BW32" i="8"/>
  <c r="BW31" i="8"/>
  <c r="BW30" i="8"/>
  <c r="BW29" i="8"/>
  <c r="BW28" i="8"/>
  <c r="BS28" i="8"/>
  <c r="BW27" i="8"/>
  <c r="BS27" i="8"/>
  <c r="BW26" i="8"/>
  <c r="BS26" i="8"/>
  <c r="BW25" i="8"/>
  <c r="BS25" i="8"/>
  <c r="BW24" i="8"/>
  <c r="BS24" i="8"/>
  <c r="BW23" i="8"/>
  <c r="BS23" i="8"/>
  <c r="BW22" i="8"/>
  <c r="BS22" i="8"/>
  <c r="BW21" i="8"/>
  <c r="BS21" i="8"/>
  <c r="BW20" i="8"/>
  <c r="BS20" i="8"/>
  <c r="BW19" i="8"/>
  <c r="BS19" i="8"/>
  <c r="BW18" i="8"/>
  <c r="BS18" i="8"/>
  <c r="BW17" i="8"/>
  <c r="BS17" i="8"/>
  <c r="BW16" i="8"/>
  <c r="BS16" i="8"/>
  <c r="BW15" i="8"/>
  <c r="BS15" i="8"/>
  <c r="BW14" i="8"/>
  <c r="BS14" i="8"/>
  <c r="BW13" i="8"/>
  <c r="BS13" i="8"/>
  <c r="BW12" i="8"/>
  <c r="BS12" i="8"/>
  <c r="BW11" i="8"/>
  <c r="BS11" i="8"/>
  <c r="BW10" i="8"/>
  <c r="BS10" i="8"/>
  <c r="BW9" i="8"/>
  <c r="BS9" i="8"/>
  <c r="AD1" i="8" l="1"/>
  <c r="P199" i="42"/>
  <c r="P197" i="42"/>
  <c r="P193" i="42"/>
  <c r="P192" i="42"/>
  <c r="P195" i="42"/>
  <c r="E23" i="98" l="1"/>
  <c r="F23" i="98" s="1"/>
  <c r="P183" i="42"/>
  <c r="P146" i="42"/>
  <c r="BQ17" i="74" l="1"/>
  <c r="BR17" i="74" s="1"/>
  <c r="BQ16" i="74"/>
  <c r="BR16" i="74" s="1"/>
  <c r="BR15" i="74"/>
  <c r="BR14" i="74"/>
  <c r="BR13" i="74"/>
  <c r="BR12" i="74"/>
  <c r="AG1" i="74" s="1"/>
  <c r="BQ17" i="73"/>
  <c r="BR17" i="73" s="1"/>
  <c r="BQ16" i="73"/>
  <c r="BR16" i="73" s="1"/>
  <c r="BQ15" i="73"/>
  <c r="BR15" i="73" s="1"/>
  <c r="BQ14" i="73"/>
  <c r="BR14" i="73" s="1"/>
  <c r="BQ13" i="73"/>
  <c r="BR13" i="73" s="1"/>
  <c r="BQ12" i="73"/>
  <c r="BR12" i="73" s="1"/>
  <c r="AG1" i="73" s="1"/>
  <c r="BQ14" i="71"/>
  <c r="BR14" i="71" s="1"/>
  <c r="BQ17" i="71"/>
  <c r="BR17" i="71" s="1"/>
  <c r="BQ16" i="71"/>
  <c r="BR16" i="71" s="1"/>
  <c r="BQ15" i="71"/>
  <c r="BR15" i="71" s="1"/>
  <c r="BQ13" i="71"/>
  <c r="BR13" i="71" s="1"/>
  <c r="BQ12" i="71"/>
  <c r="BR12" i="71" s="1"/>
  <c r="AG1" i="71" s="1"/>
  <c r="K3" i="40" l="1"/>
  <c r="BI36" i="28" l="1"/>
  <c r="AQ36" i="28"/>
  <c r="BC36" i="28"/>
  <c r="AW36" i="28"/>
  <c r="AK36" i="28"/>
  <c r="AE36" i="28"/>
  <c r="Y36" i="28"/>
  <c r="E125" i="100" l="1"/>
  <c r="E126" i="100"/>
  <c r="BQ43" i="97" l="1"/>
  <c r="BR43" i="97" s="1"/>
  <c r="AV44" i="97"/>
  <c r="BQ46" i="97"/>
  <c r="BR46" i="97" s="1"/>
  <c r="AV47" i="97"/>
  <c r="BQ51" i="97"/>
  <c r="BR51" i="97" s="1"/>
  <c r="BQ53" i="97"/>
  <c r="BR53" i="97" s="1"/>
  <c r="BQ58" i="97"/>
  <c r="BR58" i="97" s="1"/>
  <c r="BQ62" i="97"/>
  <c r="BR62" i="97" s="1"/>
  <c r="BQ64" i="97"/>
  <c r="BR64" i="97" s="1"/>
  <c r="BQ66" i="97"/>
  <c r="BR66" i="97" s="1"/>
  <c r="BQ68" i="97"/>
  <c r="BR68" i="97" s="1"/>
  <c r="AV69" i="97"/>
  <c r="BQ71" i="97"/>
  <c r="BR71" i="97" s="1"/>
  <c r="AF1" i="97" l="1"/>
  <c r="E13" i="98" s="1"/>
  <c r="AT31" i="40"/>
  <c r="F43" i="88" l="1"/>
  <c r="W53" i="40" l="1"/>
  <c r="W46" i="40"/>
  <c r="AK18" i="40"/>
  <c r="AQ12" i="64" l="1"/>
  <c r="V12" i="64"/>
  <c r="AZ6" i="64"/>
  <c r="AQ12" i="63"/>
  <c r="X12" i="63"/>
  <c r="AZ6" i="63"/>
  <c r="AP12" i="20"/>
  <c r="V12" i="20"/>
  <c r="AZ6" i="20"/>
  <c r="L37" i="74"/>
  <c r="L36" i="74"/>
  <c r="L36" i="73"/>
  <c r="D37" i="74"/>
  <c r="D37" i="73"/>
  <c r="D36" i="74"/>
  <c r="D36" i="73"/>
  <c r="L37" i="73"/>
  <c r="L36" i="71"/>
  <c r="D36" i="71"/>
  <c r="AZ6" i="73"/>
  <c r="BQ7" i="73" s="1"/>
  <c r="BR7" i="73" s="1"/>
  <c r="AZ6" i="71"/>
  <c r="BQ7" i="71" s="1"/>
  <c r="BR7" i="71" s="1"/>
  <c r="D34" i="71"/>
  <c r="L37" i="71"/>
  <c r="D37" i="71"/>
  <c r="AZ6" i="74"/>
  <c r="Q155" i="42" l="1"/>
  <c r="Q154" i="42"/>
  <c r="Q157" i="42"/>
  <c r="Q156" i="42"/>
  <c r="Q158" i="42"/>
  <c r="Q159" i="42"/>
  <c r="Q118" i="42"/>
  <c r="Q117" i="42"/>
  <c r="Q120" i="42"/>
  <c r="Q119" i="42"/>
  <c r="Q121" i="42"/>
  <c r="Q122" i="42"/>
  <c r="Q81" i="42" l="1"/>
  <c r="Q80" i="42"/>
  <c r="Q83" i="42"/>
  <c r="Q82" i="42"/>
  <c r="Q84" i="42"/>
  <c r="Q85" i="42"/>
  <c r="U74" i="40" l="1"/>
  <c r="H68" i="40" l="1"/>
  <c r="P60" i="42" l="1"/>
  <c r="P58" i="42"/>
  <c r="P57" i="42" l="1"/>
  <c r="AQ60" i="71" l="1"/>
  <c r="AL41" i="28" l="1"/>
  <c r="J31" i="42"/>
  <c r="J30" i="42"/>
  <c r="BE53" i="74" l="1"/>
  <c r="BE53" i="73"/>
  <c r="AX53" i="73"/>
  <c r="AQ54" i="73"/>
  <c r="BE53" i="71"/>
  <c r="AX53" i="71"/>
  <c r="J19" i="42" l="1"/>
  <c r="J18" i="42"/>
  <c r="P51" i="42" l="1"/>
  <c r="F47" i="88" l="1"/>
  <c r="AZ3" i="8" l="1"/>
  <c r="BB3" i="25"/>
  <c r="P109" i="42" l="1"/>
  <c r="E163" i="42" l="1"/>
  <c r="E126" i="42"/>
  <c r="E89" i="42" l="1"/>
  <c r="AQ9" i="71" s="1"/>
  <c r="P108" i="42" l="1"/>
  <c r="P73" i="42" l="1"/>
  <c r="AQ22" i="73" l="1"/>
  <c r="AQ22" i="71" l="1"/>
  <c r="P74" i="42" l="1"/>
  <c r="P22" i="42" l="1"/>
  <c r="P21" i="42"/>
  <c r="E201" i="42" l="1"/>
  <c r="J112" i="42" l="1"/>
  <c r="P112" i="42" s="1"/>
  <c r="J152" i="42"/>
  <c r="J151" i="42"/>
  <c r="J150" i="42"/>
  <c r="J149" i="42"/>
  <c r="J115" i="42"/>
  <c r="P115" i="42" s="1"/>
  <c r="J114" i="42"/>
  <c r="P114" i="42" s="1"/>
  <c r="J113" i="42"/>
  <c r="P113" i="42" s="1"/>
  <c r="P89" i="42"/>
  <c r="O30" i="71" l="1"/>
  <c r="O29" i="71"/>
  <c r="O28" i="71"/>
  <c r="O27" i="71"/>
  <c r="O26" i="71"/>
  <c r="E30" i="71"/>
  <c r="Y30" i="71" s="1"/>
  <c r="E29" i="71"/>
  <c r="Y29" i="71" s="1"/>
  <c r="E28" i="71"/>
  <c r="Y28" i="71" s="1"/>
  <c r="E27" i="71"/>
  <c r="Y27" i="71" s="1"/>
  <c r="E26" i="71"/>
  <c r="Y26" i="71" s="1"/>
  <c r="Y30" i="28"/>
  <c r="Y25" i="28"/>
  <c r="O30" i="73"/>
  <c r="O29" i="73"/>
  <c r="O28" i="73"/>
  <c r="O27" i="73"/>
  <c r="O26" i="73"/>
  <c r="E30" i="73"/>
  <c r="Y30" i="73" s="1"/>
  <c r="E29" i="73"/>
  <c r="Y29" i="73" s="1"/>
  <c r="E28" i="73"/>
  <c r="Y28" i="73" s="1"/>
  <c r="E27" i="73"/>
  <c r="Y27" i="73" s="1"/>
  <c r="E26" i="73"/>
  <c r="Y26" i="73" s="1"/>
  <c r="O28" i="74"/>
  <c r="O30" i="74"/>
  <c r="O29" i="74"/>
  <c r="O27" i="74"/>
  <c r="O26" i="74"/>
  <c r="E30" i="74"/>
  <c r="Y30" i="74" s="1"/>
  <c r="E29" i="74"/>
  <c r="Y29" i="74" s="1"/>
  <c r="E28" i="74"/>
  <c r="Y28" i="74" s="1"/>
  <c r="E27" i="74"/>
  <c r="Y27" i="74" s="1"/>
  <c r="E26" i="74"/>
  <c r="Y26" i="74" s="1"/>
  <c r="P32" i="74" l="1"/>
  <c r="AQ19" i="74" s="1"/>
  <c r="P32" i="73"/>
  <c r="AQ19" i="73" s="1"/>
  <c r="P32" i="71"/>
  <c r="AQ19" i="71" s="1"/>
  <c r="AK17" i="40"/>
  <c r="AQ6" i="64"/>
  <c r="AQ6" i="63"/>
  <c r="AQ6" i="20"/>
  <c r="AB21" i="20"/>
  <c r="S21" i="20"/>
  <c r="L34" i="71" l="1"/>
  <c r="I34" i="71"/>
  <c r="L34" i="74"/>
  <c r="I34" i="74"/>
  <c r="AY52" i="74" l="1"/>
  <c r="AX53" i="74"/>
  <c r="AQ45" i="74"/>
  <c r="D35" i="74"/>
  <c r="D34" i="74"/>
  <c r="AI30" i="74"/>
  <c r="AS30" i="74" s="1"/>
  <c r="BC30" i="74" s="1"/>
  <c r="AI29" i="74"/>
  <c r="AS29" i="74" s="1"/>
  <c r="BC29" i="74" s="1"/>
  <c r="AI28" i="74"/>
  <c r="AS28" i="74" s="1"/>
  <c r="BC28" i="74" s="1"/>
  <c r="AI27" i="74"/>
  <c r="AS27" i="74" s="1"/>
  <c r="BC27" i="74" s="1"/>
  <c r="AI26" i="74"/>
  <c r="AS26" i="74" s="1"/>
  <c r="BC26" i="74" s="1"/>
  <c r="AQ22" i="74"/>
  <c r="AY52" i="73"/>
  <c r="D35" i="73"/>
  <c r="I34" i="73"/>
  <c r="D34" i="73"/>
  <c r="AI30" i="73"/>
  <c r="AS30" i="73" s="1"/>
  <c r="BC30" i="73" s="1"/>
  <c r="AI29" i="73"/>
  <c r="AS29" i="73" s="1"/>
  <c r="BC29" i="73" s="1"/>
  <c r="AI28" i="73"/>
  <c r="AS28" i="73" s="1"/>
  <c r="BC28" i="73" s="1"/>
  <c r="AI27" i="73"/>
  <c r="AS27" i="73" s="1"/>
  <c r="BC27" i="73" s="1"/>
  <c r="AI26" i="73"/>
  <c r="AS26" i="73" s="1"/>
  <c r="BC26" i="73" s="1"/>
  <c r="AY52" i="71"/>
  <c r="BB45" i="71"/>
  <c r="AQ45" i="71"/>
  <c r="AS44" i="71"/>
  <c r="BD44" i="71"/>
  <c r="AQ49" i="71"/>
  <c r="BC31" i="74" l="1"/>
  <c r="BC31" i="73"/>
  <c r="AA56" i="40" l="1"/>
  <c r="AV21" i="28" l="1"/>
  <c r="AE29" i="28"/>
  <c r="AV16" i="28" l="1"/>
  <c r="AL42" i="28" l="1"/>
  <c r="AI30" i="71" l="1"/>
  <c r="AS30" i="71" s="1"/>
  <c r="BC30" i="71" s="1"/>
  <c r="AI29" i="71"/>
  <c r="AS29" i="71" s="1"/>
  <c r="BC29" i="71" s="1"/>
  <c r="AI28" i="71"/>
  <c r="AS28" i="71" s="1"/>
  <c r="BC28" i="71" s="1"/>
  <c r="AI27" i="71"/>
  <c r="AI26" i="71"/>
  <c r="AS26" i="71" s="1"/>
  <c r="BC26" i="71" s="1"/>
  <c r="D35" i="71"/>
  <c r="AS27" i="71" l="1"/>
  <c r="BC27" i="71" s="1"/>
  <c r="BC31" i="71" s="1"/>
  <c r="E194" i="42" s="1"/>
  <c r="AV18" i="28"/>
  <c r="W48" i="40" l="1"/>
  <c r="P194" i="42"/>
  <c r="E200" i="42"/>
  <c r="N24" i="40"/>
  <c r="N25" i="40"/>
  <c r="J186" i="42"/>
  <c r="AU67" i="28"/>
  <c r="AV19" i="28"/>
  <c r="J200" i="42" l="1"/>
  <c r="E207" i="42"/>
  <c r="J198" i="42"/>
  <c r="R28" i="25"/>
  <c r="AQ31" i="25"/>
  <c r="R31" i="25"/>
  <c r="AQ8" i="25"/>
  <c r="AQ30" i="63"/>
  <c r="AQ32" i="63"/>
  <c r="AQ32" i="64"/>
  <c r="AQ30" i="64"/>
  <c r="BC24" i="64"/>
  <c r="AQ24" i="64"/>
  <c r="AQ25" i="64"/>
  <c r="AQ23" i="64"/>
  <c r="AQ22" i="64"/>
  <c r="BD21" i="64"/>
  <c r="AU21" i="64"/>
  <c r="AB21" i="64"/>
  <c r="S21" i="64"/>
  <c r="BB19" i="64"/>
  <c r="AN19" i="64"/>
  <c r="S15" i="64"/>
  <c r="AK18" i="64"/>
  <c r="S14" i="64"/>
  <c r="S13" i="64"/>
  <c r="AZ3" i="64"/>
  <c r="AQ25" i="63"/>
  <c r="AQ24" i="63"/>
  <c r="BC24" i="63"/>
  <c r="AQ23" i="63"/>
  <c r="AZ3" i="20" l="1"/>
  <c r="AQ22" i="63" l="1"/>
  <c r="BD21" i="63"/>
  <c r="AU21" i="63"/>
  <c r="AB21" i="63"/>
  <c r="S21" i="63"/>
  <c r="BA19" i="63"/>
  <c r="AM19" i="63"/>
  <c r="AK18" i="63"/>
  <c r="S15" i="63"/>
  <c r="S14" i="63"/>
  <c r="S13" i="63"/>
  <c r="AZ3" i="63"/>
  <c r="AQ32" i="20"/>
  <c r="AQ30" i="20"/>
  <c r="AQ25" i="20" l="1"/>
  <c r="AQ50" i="71"/>
  <c r="BC24" i="20"/>
  <c r="AQ24" i="20"/>
  <c r="AQ23" i="20"/>
  <c r="AQ22" i="20"/>
  <c r="BD21" i="20"/>
  <c r="AU21" i="20"/>
  <c r="BA19" i="20" l="1"/>
  <c r="AM19" i="20"/>
  <c r="AK18" i="20"/>
  <c r="S15" i="20"/>
  <c r="S14" i="20"/>
  <c r="S13" i="20"/>
  <c r="AQ40" i="73"/>
  <c r="AQ42" i="73"/>
  <c r="AQ43" i="73"/>
  <c r="AS44" i="73"/>
  <c r="BD44" i="73"/>
  <c r="AQ45" i="73"/>
  <c r="BB45" i="73"/>
  <c r="AQ46" i="73"/>
  <c r="BB46" i="73"/>
  <c r="AQ47" i="73"/>
  <c r="AQ48" i="73"/>
  <c r="AQ49" i="73"/>
  <c r="BC49" i="73"/>
  <c r="AQ50" i="73"/>
  <c r="AQ51" i="73"/>
  <c r="AQ9" i="20"/>
  <c r="Q109" i="42" l="1"/>
  <c r="Q108" i="42"/>
  <c r="AZ3" i="71"/>
  <c r="AQ40" i="71"/>
  <c r="AQ42" i="71"/>
  <c r="AQ43" i="71"/>
  <c r="AQ46" i="71"/>
  <c r="BB46" i="71"/>
  <c r="AQ47" i="71"/>
  <c r="AQ48" i="71"/>
  <c r="BC49" i="71"/>
  <c r="AQ51" i="71"/>
  <c r="AQ54" i="71"/>
  <c r="AK16" i="40" l="1"/>
  <c r="AK10" i="40"/>
  <c r="AQ60" i="74"/>
  <c r="AQ54" i="74"/>
  <c r="AQ51" i="74"/>
  <c r="AQ50" i="74"/>
  <c r="AQ47" i="74"/>
  <c r="BC49" i="74"/>
  <c r="AQ49" i="74"/>
  <c r="Q181" i="42"/>
  <c r="Q180" i="42"/>
  <c r="Q174" i="42"/>
  <c r="AQ48" i="74"/>
  <c r="BB46" i="74"/>
  <c r="AQ46" i="74"/>
  <c r="BB45" i="74"/>
  <c r="BD44" i="74"/>
  <c r="AS44" i="74"/>
  <c r="AQ43" i="74"/>
  <c r="AQ42" i="74"/>
  <c r="AQ40" i="74"/>
  <c r="AZ3" i="74"/>
  <c r="AQ60" i="73"/>
  <c r="Q144" i="42"/>
  <c r="Q143" i="42"/>
  <c r="Q137" i="42"/>
  <c r="Q135" i="42"/>
  <c r="Q136" i="42"/>
  <c r="Q139" i="42"/>
  <c r="Q140" i="42"/>
  <c r="AZ3" i="73"/>
  <c r="Q107" i="42" l="1"/>
  <c r="Q106" i="42"/>
  <c r="Q100" i="42"/>
  <c r="K62" i="40"/>
  <c r="K61" i="40"/>
  <c r="R46" i="40"/>
  <c r="Q71" i="42" l="1"/>
  <c r="Q73" i="42"/>
  <c r="AT25" i="40"/>
  <c r="AT24" i="40"/>
  <c r="AK15" i="40" l="1"/>
  <c r="AK9" i="40" l="1"/>
  <c r="AK8" i="40"/>
  <c r="BB4" i="40"/>
  <c r="AU68" i="28" l="1"/>
  <c r="AU66" i="28"/>
  <c r="AE61" i="28"/>
  <c r="AE60" i="28"/>
  <c r="AE59" i="28"/>
  <c r="AE58" i="28"/>
  <c r="AE57" i="28"/>
  <c r="AE56" i="28"/>
  <c r="AE55" i="28"/>
  <c r="AE53" i="28"/>
  <c r="AE52" i="28"/>
  <c r="AE24" i="28"/>
  <c r="AE51" i="28"/>
  <c r="AE50" i="28"/>
  <c r="AE49" i="28"/>
  <c r="AE48" i="28"/>
  <c r="AE47" i="28"/>
  <c r="AW15" i="28"/>
  <c r="BD4" i="28"/>
  <c r="Y43" i="28"/>
  <c r="Y39" i="28"/>
  <c r="Q49" i="42" l="1"/>
  <c r="Q50" i="42"/>
  <c r="Y27" i="28" l="1"/>
  <c r="P10" i="42" l="1"/>
  <c r="P23" i="42" l="1"/>
  <c r="Q10" i="42" l="1"/>
  <c r="P26" i="42" l="1"/>
  <c r="Q25" i="42" l="1"/>
  <c r="AF21" i="95" l="1"/>
  <c r="W55" i="40" l="1"/>
  <c r="W54" i="40"/>
  <c r="AQ9" i="74"/>
  <c r="AQ9" i="63" l="1"/>
  <c r="AQ9" i="73"/>
  <c r="AQ9" i="64"/>
  <c r="R48" i="40"/>
  <c r="J189" i="42" l="1"/>
  <c r="J188" i="42"/>
  <c r="J187" i="42"/>
  <c r="P38" i="42" l="1"/>
  <c r="P145" i="42" l="1"/>
  <c r="P126" i="42"/>
  <c r="AF40" i="95" l="1"/>
  <c r="AF28" i="95"/>
  <c r="J22" i="95"/>
  <c r="AF29" i="95" s="1"/>
  <c r="AF22" i="95"/>
  <c r="AF24" i="95"/>
  <c r="AF23" i="95"/>
  <c r="P196" i="42"/>
  <c r="P182" i="42"/>
  <c r="P163" i="42"/>
  <c r="P161" i="42"/>
  <c r="P160" i="42"/>
  <c r="P87" i="42"/>
  <c r="P86" i="42"/>
  <c r="P78" i="42"/>
  <c r="P56" i="42"/>
  <c r="P55" i="42"/>
  <c r="P54" i="42"/>
  <c r="P48" i="42"/>
  <c r="P47" i="42"/>
  <c r="P46" i="42"/>
  <c r="P45" i="42"/>
  <c r="P44" i="42"/>
  <c r="P43" i="42"/>
  <c r="P42" i="42"/>
  <c r="P41" i="42"/>
  <c r="P40" i="42"/>
  <c r="P39" i="42"/>
  <c r="P37" i="42"/>
  <c r="P36" i="42"/>
  <c r="P35" i="42"/>
  <c r="P34" i="42"/>
  <c r="P33" i="42"/>
  <c r="P32" i="42"/>
  <c r="P16" i="42"/>
  <c r="P15" i="42"/>
  <c r="P14" i="42"/>
  <c r="P13" i="42"/>
  <c r="P12" i="42"/>
  <c r="P111" i="42"/>
  <c r="AG21" i="95" l="1"/>
  <c r="AE13" i="13"/>
  <c r="P201" i="42" l="1"/>
  <c r="Q6" i="14" l="1"/>
  <c r="Q6" i="13"/>
  <c r="Q43" i="42" l="1"/>
  <c r="Q34" i="42"/>
  <c r="Q14" i="42"/>
  <c r="CC16" i="15" l="1"/>
  <c r="CD16" i="15" s="1"/>
  <c r="P149" i="42" l="1"/>
  <c r="P152" i="42"/>
  <c r="P151" i="42"/>
  <c r="P150" i="42"/>
  <c r="P148" i="42"/>
  <c r="Q196" i="42"/>
  <c r="Q193" i="42"/>
  <c r="Q160" i="42"/>
  <c r="Q123" i="42"/>
  <c r="J195" i="42"/>
  <c r="Q86" i="42"/>
  <c r="Q195" i="42"/>
  <c r="V19" i="15" l="1"/>
  <c r="P14" i="17" l="1"/>
  <c r="AB5" i="17"/>
  <c r="X4" i="17"/>
  <c r="Q6" i="18"/>
  <c r="O5" i="18"/>
  <c r="BO6" i="15"/>
  <c r="BI5" i="15"/>
  <c r="O5" i="14"/>
  <c r="O5" i="13"/>
  <c r="Y6" i="95"/>
  <c r="V5" i="95"/>
  <c r="P186" i="42" l="1"/>
  <c r="P189" i="42"/>
  <c r="P185" i="42"/>
  <c r="P187" i="42"/>
  <c r="P188" i="42"/>
  <c r="Q145" i="42"/>
  <c r="Q146" i="42"/>
  <c r="Q148" i="42"/>
  <c r="Q151" i="42"/>
  <c r="Q150" i="42" l="1"/>
  <c r="Q149" i="42"/>
  <c r="CC17" i="15" l="1"/>
  <c r="CD17" i="15" s="1"/>
  <c r="Q182" i="42"/>
  <c r="Q28" i="42"/>
  <c r="AJ14" i="17" l="1"/>
  <c r="AK14" i="17" s="1"/>
  <c r="Q1" i="17" s="1"/>
  <c r="AA16" i="18"/>
  <c r="AB16" i="18" s="1"/>
  <c r="AA15" i="18"/>
  <c r="AB15" i="18" s="1"/>
  <c r="AA14" i="18"/>
  <c r="AB14" i="18" s="1"/>
  <c r="CC22" i="15"/>
  <c r="CD22" i="15" s="1"/>
  <c r="CC21" i="15"/>
  <c r="CD21" i="15" s="1"/>
  <c r="CC20" i="15"/>
  <c r="CD20" i="15" s="1"/>
  <c r="CC18" i="15"/>
  <c r="CD18" i="15" s="1"/>
  <c r="CC15" i="15"/>
  <c r="CD15" i="15" s="1"/>
  <c r="AA15" i="14"/>
  <c r="AC15" i="14" s="1"/>
  <c r="AE17" i="13"/>
  <c r="AF17" i="13" s="1"/>
  <c r="AE16" i="13"/>
  <c r="AF16" i="13" s="1"/>
  <c r="AE15" i="13"/>
  <c r="AF15" i="13" s="1"/>
  <c r="AE14" i="13"/>
  <c r="AF14" i="13" s="1"/>
  <c r="AF13" i="13"/>
  <c r="Q206" i="42"/>
  <c r="Q205" i="42"/>
  <c r="Q204" i="42"/>
  <c r="Q197" i="42"/>
  <c r="Q192" i="42"/>
  <c r="Q189" i="42"/>
  <c r="Q188" i="42"/>
  <c r="Q187" i="42"/>
  <c r="Q186" i="42"/>
  <c r="Q185" i="42"/>
  <c r="Q152" i="42"/>
  <c r="Q115" i="42"/>
  <c r="Q114" i="42"/>
  <c r="Q113" i="42"/>
  <c r="Q112" i="42"/>
  <c r="Q111" i="42"/>
  <c r="Q183" i="42"/>
  <c r="Q178" i="42"/>
  <c r="Q173" i="42"/>
  <c r="Q172" i="42"/>
  <c r="Q171" i="42"/>
  <c r="Q170" i="42"/>
  <c r="Q177" i="42"/>
  <c r="Q176" i="42"/>
  <c r="Q169" i="42"/>
  <c r="Q168" i="42"/>
  <c r="Q161" i="42"/>
  <c r="Q167" i="42"/>
  <c r="Q166" i="42"/>
  <c r="Q165" i="42"/>
  <c r="Q164" i="42"/>
  <c r="Q163" i="42"/>
  <c r="Q162" i="42"/>
  <c r="Q141" i="42"/>
  <c r="Q134" i="42"/>
  <c r="Q133" i="42"/>
  <c r="Q132" i="42"/>
  <c r="Q131" i="42"/>
  <c r="Q124" i="42"/>
  <c r="Q130" i="42"/>
  <c r="Q129" i="42"/>
  <c r="Q128" i="42"/>
  <c r="Q127" i="42"/>
  <c r="Q126" i="42"/>
  <c r="Q125" i="42"/>
  <c r="Q104" i="42"/>
  <c r="Q99" i="42"/>
  <c r="Q98" i="42"/>
  <c r="Q97" i="42"/>
  <c r="Q96" i="42"/>
  <c r="Q103" i="42"/>
  <c r="Q102" i="42"/>
  <c r="Q95" i="42"/>
  <c r="Q94" i="42"/>
  <c r="Q87" i="42"/>
  <c r="Q93" i="42"/>
  <c r="Q92" i="42"/>
  <c r="Q91" i="42"/>
  <c r="Q90" i="42"/>
  <c r="Q89" i="42"/>
  <c r="Q88" i="42"/>
  <c r="Q78" i="42"/>
  <c r="Q74" i="42"/>
  <c r="Q60" i="42"/>
  <c r="Q59" i="42"/>
  <c r="Q58" i="42"/>
  <c r="Q57" i="42"/>
  <c r="Q56" i="42"/>
  <c r="Q55" i="42"/>
  <c r="Q54" i="42"/>
  <c r="Q27" i="42"/>
  <c r="Q26" i="42"/>
  <c r="Q51" i="42"/>
  <c r="Q48" i="42"/>
  <c r="Q47" i="42"/>
  <c r="Q46" i="42"/>
  <c r="Q45" i="42"/>
  <c r="Q44" i="42"/>
  <c r="Q42" i="42"/>
  <c r="Q41" i="42"/>
  <c r="Q40" i="42"/>
  <c r="Q39" i="42"/>
  <c r="Q38" i="42"/>
  <c r="Q37" i="42"/>
  <c r="Q36" i="42"/>
  <c r="Q35" i="42"/>
  <c r="Q33" i="42"/>
  <c r="Q32" i="42"/>
  <c r="Q11" i="42"/>
  <c r="Q31" i="42"/>
  <c r="Q30" i="42"/>
  <c r="Q29" i="42"/>
  <c r="Q23" i="42"/>
  <c r="Q22" i="42"/>
  <c r="Q21" i="42"/>
  <c r="Q20" i="42"/>
  <c r="Q19" i="42"/>
  <c r="Q18" i="42"/>
  <c r="Q17" i="42"/>
  <c r="Q16" i="42"/>
  <c r="Q15" i="42"/>
  <c r="Q13" i="42"/>
  <c r="Q12" i="42"/>
  <c r="Q201" i="42" l="1"/>
  <c r="Q199" i="42"/>
  <c r="J1" i="18"/>
  <c r="E28" i="98" s="1"/>
  <c r="F28" i="98" s="1"/>
  <c r="AL1" i="15"/>
  <c r="E27" i="98" s="1"/>
  <c r="F27" i="98" s="1"/>
  <c r="K1" i="14"/>
  <c r="E26" i="98" s="1"/>
  <c r="F26" i="98" s="1"/>
  <c r="K1" i="13"/>
  <c r="E25" i="98" s="1"/>
  <c r="F25" i="98" s="1"/>
  <c r="AF25" i="95" l="1"/>
  <c r="AG25" i="95" s="1"/>
  <c r="Q194" i="42" l="1"/>
  <c r="AF27" i="95"/>
  <c r="AG27" i="95" s="1"/>
  <c r="AF26" i="95"/>
  <c r="AG26" i="95" s="1"/>
  <c r="AG40" i="95"/>
  <c r="AF41" i="95"/>
  <c r="AG41" i="95" s="1"/>
  <c r="P198" i="42"/>
  <c r="Q198" i="42" s="1"/>
  <c r="AG24" i="95"/>
  <c r="AF43" i="95"/>
  <c r="AG43" i="95" s="1"/>
  <c r="AF45" i="95"/>
  <c r="AG45" i="95" s="1"/>
  <c r="AG23" i="95"/>
  <c r="M14" i="95"/>
  <c r="AF44" i="95"/>
  <c r="AG44" i="95" s="1"/>
  <c r="AG29" i="95"/>
  <c r="M22" i="95"/>
  <c r="AF32" i="95" s="1"/>
  <c r="T22" i="95"/>
  <c r="AF39" i="95" s="1"/>
  <c r="S22" i="95"/>
  <c r="AF38" i="95" s="1"/>
  <c r="K22" i="95"/>
  <c r="R22" i="95"/>
  <c r="AF37" i="95" s="1"/>
  <c r="Q22" i="95"/>
  <c r="AF36" i="95" s="1"/>
  <c r="P22" i="95"/>
  <c r="AF35" i="95" s="1"/>
  <c r="O22" i="95"/>
  <c r="AF34" i="95" s="1"/>
  <c r="N22" i="95"/>
  <c r="AF33" i="95" s="1"/>
  <c r="L22" i="95"/>
  <c r="AG28" i="95"/>
  <c r="AF42" i="95"/>
  <c r="AG42" i="95" s="1"/>
  <c r="P200" i="42"/>
  <c r="Q200" i="42" s="1"/>
  <c r="AG35" i="95" l="1"/>
  <c r="AF31" i="95"/>
  <c r="AG31" i="95" s="1"/>
  <c r="AG33" i="95"/>
  <c r="AG36" i="95"/>
  <c r="AF30" i="95"/>
  <c r="AG30" i="95" s="1"/>
  <c r="AG38" i="95"/>
  <c r="AG34" i="95"/>
  <c r="AG37" i="95"/>
  <c r="AG39" i="95"/>
  <c r="AG32" i="95"/>
  <c r="AG22" i="95" l="1"/>
  <c r="O1" i="95" s="1"/>
  <c r="B23" i="95"/>
  <c r="Y32" i="28"/>
  <c r="P24" i="42"/>
  <c r="Q24" i="42" s="1"/>
  <c r="Q207" i="42" s="1"/>
  <c r="F1" i="42" s="1"/>
  <c r="E14" i="98" s="1"/>
  <c r="E19" i="98" l="1"/>
  <c r="E18" i="98"/>
  <c r="E17" i="98"/>
  <c r="E15" i="98"/>
  <c r="F15" i="98" s="1"/>
  <c r="E22" i="98"/>
  <c r="F22" i="98" s="1"/>
  <c r="E20" i="98"/>
  <c r="F20" i="98" s="1"/>
  <c r="E16" i="98"/>
  <c r="F16" i="98" s="1"/>
  <c r="E21" i="98"/>
  <c r="F21" i="98" s="1"/>
  <c r="F19" i="98" l="1"/>
  <c r="F18" i="98"/>
  <c r="F17" i="98"/>
</calcChain>
</file>

<file path=xl/sharedStrings.xml><?xml version="1.0" encoding="utf-8"?>
<sst xmlns="http://schemas.openxmlformats.org/spreadsheetml/2006/main" count="2706" uniqueCount="1338">
  <si>
    <t>入力項目は残り</t>
    <rPh sb="0" eb="2">
      <t>ニュウリョク</t>
    </rPh>
    <rPh sb="2" eb="4">
      <t>コウモク</t>
    </rPh>
    <rPh sb="5" eb="6">
      <t>ノコ</t>
    </rPh>
    <phoneticPr fontId="2"/>
  </si>
  <si>
    <t>項目です</t>
    <rPh sb="0" eb="2">
      <t>コウモク</t>
    </rPh>
    <phoneticPr fontId="2"/>
  </si>
  <si>
    <t>【本書類の概要】</t>
    <rPh sb="1" eb="2">
      <t>ホン</t>
    </rPh>
    <rPh sb="2" eb="4">
      <t>ショルイ</t>
    </rPh>
    <rPh sb="5" eb="7">
      <t>ガイヨウ</t>
    </rPh>
    <phoneticPr fontId="2"/>
  </si>
  <si>
    <t>https://www.tepco.co.jp/pg/consignment/fit/pdf/guide_2024.pdf</t>
    <phoneticPr fontId="2"/>
  </si>
  <si>
    <t>【本書類の作成手順】</t>
    <rPh sb="1" eb="2">
      <t>ホン</t>
    </rPh>
    <rPh sb="2" eb="4">
      <t>ショルイ</t>
    </rPh>
    <rPh sb="5" eb="7">
      <t>サクセイ</t>
    </rPh>
    <rPh sb="7" eb="9">
      <t>テジュン</t>
    </rPh>
    <phoneticPr fontId="2"/>
  </si>
  <si>
    <t>⑴ 本シート下部の</t>
    <rPh sb="2" eb="3">
      <t>ホン</t>
    </rPh>
    <rPh sb="6" eb="8">
      <t>カブ</t>
    </rPh>
    <phoneticPr fontId="2"/>
  </si>
  <si>
    <t>「入力シート」</t>
  </si>
  <si>
    <t>⑷ 最後に、</t>
    <rPh sb="2" eb="4">
      <t>サイゴ</t>
    </rPh>
    <phoneticPr fontId="2"/>
  </si>
  <si>
    <t>～各シートの見方～</t>
    <rPh sb="1" eb="2">
      <t>カク</t>
    </rPh>
    <rPh sb="6" eb="8">
      <t>ミカタ</t>
    </rPh>
    <phoneticPr fontId="2"/>
  </si>
  <si>
    <t>■こちらは高圧用の申込書です。高圧-太陽光のお申込みでお間違いないですか？　</t>
    <rPh sb="5" eb="7">
      <t>コウアツ</t>
    </rPh>
    <rPh sb="7" eb="8">
      <t>ヨウ</t>
    </rPh>
    <rPh sb="9" eb="12">
      <t>モウシコミショ</t>
    </rPh>
    <rPh sb="15" eb="17">
      <t>コウアツ</t>
    </rPh>
    <rPh sb="18" eb="21">
      <t>タイヨウコウ</t>
    </rPh>
    <rPh sb="23" eb="25">
      <t>モウシコ</t>
    </rPh>
    <rPh sb="28" eb="30">
      <t>マチガ</t>
    </rPh>
    <phoneticPr fontId="2"/>
  </si>
  <si>
    <t>※電圧が20kVを超える場合は特別高圧用の申込書でお申込みください。</t>
    <phoneticPr fontId="2"/>
  </si>
  <si>
    <t>プルダウン用リスト</t>
    <rPh sb="5" eb="6">
      <t>ヨウ</t>
    </rPh>
    <phoneticPr fontId="2"/>
  </si>
  <si>
    <t>項目名</t>
    <rPh sb="0" eb="3">
      <t>コウモクメイ</t>
    </rPh>
    <phoneticPr fontId="2"/>
  </si>
  <si>
    <t>プルダウンリスト</t>
    <phoneticPr fontId="2"/>
  </si>
  <si>
    <t>【契約情報のご入力】</t>
    <rPh sb="1" eb="3">
      <t>ケイヤク</t>
    </rPh>
    <rPh sb="3" eb="5">
      <t>ジョウホウ</t>
    </rPh>
    <rPh sb="7" eb="9">
      <t>ニュウリョク</t>
    </rPh>
    <phoneticPr fontId="2"/>
  </si>
  <si>
    <t>契約種別（予定）</t>
    <rPh sb="5" eb="7">
      <t>ヨテイ</t>
    </rPh>
    <phoneticPr fontId="2"/>
  </si>
  <si>
    <t>選択してください</t>
    <phoneticPr fontId="2"/>
  </si>
  <si>
    <t>一般送配電事業者又は配電事業者と受給契約を締結予定（FIT制度の適用予定の場合）</t>
    <phoneticPr fontId="2"/>
  </si>
  <si>
    <t>上記以外の事業者と受給契約を締結予定（FIP制度の適用含む）</t>
    <phoneticPr fontId="2"/>
  </si>
  <si>
    <t>未定</t>
    <phoneticPr fontId="2"/>
  </si>
  <si>
    <t>一般送配電事業者又は配電事業者の同一法人又は親子法人等　該当有無</t>
    <phoneticPr fontId="2"/>
  </si>
  <si>
    <t>選択してください</t>
    <rPh sb="0" eb="2">
      <t>センタク</t>
    </rPh>
    <phoneticPr fontId="2"/>
  </si>
  <si>
    <t>有</t>
    <rPh sb="0" eb="1">
      <t>アリ</t>
    </rPh>
    <phoneticPr fontId="2"/>
  </si>
  <si>
    <t>無</t>
    <rPh sb="0" eb="1">
      <t>ナ</t>
    </rPh>
    <phoneticPr fontId="2"/>
  </si>
  <si>
    <t>既設アクセス設備の有無　
※アクセス設備：発電設備等を送電系統に連系するための流通設備</t>
    <phoneticPr fontId="2"/>
  </si>
  <si>
    <t>既設アクセス設備の受電地点特定番号</t>
    <phoneticPr fontId="2"/>
  </si>
  <si>
    <t>番号取得済み(下記記載)</t>
    <rPh sb="0" eb="2">
      <t>バンゴウ</t>
    </rPh>
    <rPh sb="2" eb="5">
      <t>シュトクズ</t>
    </rPh>
    <rPh sb="7" eb="9">
      <t>カキ</t>
    </rPh>
    <rPh sb="9" eb="11">
      <t>キサイ</t>
    </rPh>
    <phoneticPr fontId="2"/>
  </si>
  <si>
    <t>新築物件のため不明</t>
    <rPh sb="0" eb="4">
      <t>シンチクブッケン</t>
    </rPh>
    <rPh sb="7" eb="9">
      <t>フメイ</t>
    </rPh>
    <phoneticPr fontId="2"/>
  </si>
  <si>
    <t>発電設備等変更の有無</t>
  </si>
  <si>
    <t>新規</t>
    <rPh sb="0" eb="2">
      <t>シンキ</t>
    </rPh>
    <phoneticPr fontId="2"/>
  </si>
  <si>
    <t>有</t>
    <rPh sb="0" eb="1">
      <t>ア</t>
    </rPh>
    <phoneticPr fontId="2"/>
  </si>
  <si>
    <t>「有」を選択の方：変更内容</t>
    <rPh sb="1" eb="2">
      <t>アリ</t>
    </rPh>
    <rPh sb="4" eb="6">
      <t>センタク</t>
    </rPh>
    <rPh sb="7" eb="8">
      <t>ホウ</t>
    </rPh>
    <rPh sb="9" eb="13">
      <t>ヘンコウナイヨウ</t>
    </rPh>
    <phoneticPr fontId="2"/>
  </si>
  <si>
    <t>増設</t>
    <rPh sb="0" eb="2">
      <t>ゾウセツ</t>
    </rPh>
    <phoneticPr fontId="2"/>
  </si>
  <si>
    <t>技術的事項に関する連絡先　（上記連絡先と同様の場合、「上記同様」を選択）</t>
    <phoneticPr fontId="2"/>
  </si>
  <si>
    <t>上記同様</t>
    <rPh sb="0" eb="2">
      <t>ジョウキ</t>
    </rPh>
    <rPh sb="2" eb="4">
      <t>ドウヨウ</t>
    </rPh>
    <phoneticPr fontId="2"/>
  </si>
  <si>
    <t>上記以外</t>
    <rPh sb="0" eb="4">
      <t>ジョウキイガイ</t>
    </rPh>
    <phoneticPr fontId="2"/>
  </si>
  <si>
    <t>希望する売電方法</t>
    <rPh sb="0" eb="2">
      <t>キボウ</t>
    </rPh>
    <rPh sb="4" eb="6">
      <t>バイデン</t>
    </rPh>
    <rPh sb="6" eb="8">
      <t>ホウホウ</t>
    </rPh>
    <phoneticPr fontId="2"/>
  </si>
  <si>
    <t>全量売電</t>
    <rPh sb="0" eb="4">
      <t>ゼンリョウバイデン</t>
    </rPh>
    <phoneticPr fontId="2"/>
  </si>
  <si>
    <t>余剰売電</t>
    <rPh sb="0" eb="4">
      <t>ヨジョウバイデン</t>
    </rPh>
    <phoneticPr fontId="2"/>
  </si>
  <si>
    <t>発電設置場所</t>
    <rPh sb="0" eb="6">
      <t>ハツデンセッチバショ</t>
    </rPh>
    <phoneticPr fontId="2"/>
  </si>
  <si>
    <t>都・県</t>
    <rPh sb="0" eb="1">
      <t>ト</t>
    </rPh>
    <rPh sb="2" eb="3">
      <t>ケン</t>
    </rPh>
    <phoneticPr fontId="2"/>
  </si>
  <si>
    <t>東京都</t>
    <rPh sb="0" eb="3">
      <t>トウキョウト</t>
    </rPh>
    <phoneticPr fontId="2"/>
  </si>
  <si>
    <t>神奈川県</t>
    <rPh sb="0" eb="4">
      <t>カナガワケン</t>
    </rPh>
    <phoneticPr fontId="2"/>
  </si>
  <si>
    <t>埼玉県</t>
    <rPh sb="0" eb="3">
      <t>サイタマケン</t>
    </rPh>
    <phoneticPr fontId="2"/>
  </si>
  <si>
    <t>千葉県</t>
    <rPh sb="0" eb="3">
      <t>チバケン</t>
    </rPh>
    <phoneticPr fontId="2"/>
  </si>
  <si>
    <t>茨城県</t>
    <rPh sb="0" eb="3">
      <t>イバラキケン</t>
    </rPh>
    <phoneticPr fontId="2"/>
  </si>
  <si>
    <t>栃木県</t>
    <rPh sb="0" eb="3">
      <t>トチギケン</t>
    </rPh>
    <phoneticPr fontId="2"/>
  </si>
  <si>
    <t>群馬県</t>
    <rPh sb="0" eb="3">
      <t>グンマケン</t>
    </rPh>
    <phoneticPr fontId="2"/>
  </si>
  <si>
    <t>山梨県</t>
    <rPh sb="0" eb="3">
      <t>ヤマナシケン</t>
    </rPh>
    <phoneticPr fontId="2"/>
  </si>
  <si>
    <t>静岡県</t>
    <rPh sb="0" eb="3">
      <t>シズオカケン</t>
    </rPh>
    <phoneticPr fontId="2"/>
  </si>
  <si>
    <t>【発電設備概要のご記入】</t>
    <rPh sb="1" eb="5">
      <t>ハツデンセツビ</t>
    </rPh>
    <rPh sb="5" eb="7">
      <t>ガイヨウ</t>
    </rPh>
    <phoneticPr fontId="2"/>
  </si>
  <si>
    <t>予備電線路希望の有無</t>
  </si>
  <si>
    <t>無</t>
    <rPh sb="0" eb="1">
      <t>ナシ</t>
    </rPh>
    <phoneticPr fontId="2"/>
  </si>
  <si>
    <t>サイバーセキュリティ対策</t>
    <rPh sb="10" eb="12">
      <t>タイサク</t>
    </rPh>
    <phoneticPr fontId="2"/>
  </si>
  <si>
    <t>【連絡先】の記載と同じ</t>
    <rPh sb="1" eb="4">
      <t>レンラクサキ</t>
    </rPh>
    <rPh sb="6" eb="8">
      <t>キサイ</t>
    </rPh>
    <rPh sb="9" eb="10">
      <t>オナ</t>
    </rPh>
    <phoneticPr fontId="2"/>
  </si>
  <si>
    <t>【技術的事項に関する連絡先】の記載と同じ</t>
    <rPh sb="1" eb="6">
      <t>ギジュツテキジコウ</t>
    </rPh>
    <rPh sb="7" eb="8">
      <t>カン</t>
    </rPh>
    <rPh sb="10" eb="13">
      <t>レンラクサキ</t>
    </rPh>
    <rPh sb="15" eb="17">
      <t>キサイ</t>
    </rPh>
    <rPh sb="18" eb="19">
      <t>オナ</t>
    </rPh>
    <phoneticPr fontId="2"/>
  </si>
  <si>
    <t>設置変更の有無</t>
    <rPh sb="0" eb="4">
      <t>セッチヘンコウ</t>
    </rPh>
    <rPh sb="5" eb="7">
      <t>ウム</t>
    </rPh>
    <phoneticPr fontId="2"/>
  </si>
  <si>
    <t>電気方式</t>
    <rPh sb="0" eb="4">
      <t>デンキホウシキ</t>
    </rPh>
    <phoneticPr fontId="2"/>
  </si>
  <si>
    <t>三相３線式</t>
    <phoneticPr fontId="2"/>
  </si>
  <si>
    <t>単相３線式</t>
    <phoneticPr fontId="2"/>
  </si>
  <si>
    <t>単相２線式</t>
  </si>
  <si>
    <t>主回路方式</t>
    <rPh sb="0" eb="5">
      <t>シュカイロホウシキ</t>
    </rPh>
    <phoneticPr fontId="2"/>
  </si>
  <si>
    <t>自励式（電圧形）</t>
    <rPh sb="0" eb="3">
      <t>ジレイシキ</t>
    </rPh>
    <rPh sb="4" eb="6">
      <t>デンアツ</t>
    </rPh>
    <rPh sb="6" eb="7">
      <t>ケイ</t>
    </rPh>
    <phoneticPr fontId="2"/>
  </si>
  <si>
    <t>自励式（電流形）</t>
    <rPh sb="0" eb="3">
      <t>ジレイシキ</t>
    </rPh>
    <rPh sb="4" eb="6">
      <t>デンリュウ</t>
    </rPh>
    <rPh sb="6" eb="7">
      <t>ケイ</t>
    </rPh>
    <phoneticPr fontId="2"/>
  </si>
  <si>
    <t>他励式</t>
    <rPh sb="0" eb="2">
      <t>ホカハゲ</t>
    </rPh>
    <rPh sb="2" eb="3">
      <t>シキ</t>
    </rPh>
    <phoneticPr fontId="2"/>
  </si>
  <si>
    <t>事故時運転継続（ＦＲＴ）要件適用の有無</t>
  </si>
  <si>
    <t>自動電圧調整装置（AVR）の有無</t>
    <rPh sb="0" eb="2">
      <t>ジドウ</t>
    </rPh>
    <rPh sb="2" eb="4">
      <t>デンアツ</t>
    </rPh>
    <rPh sb="4" eb="6">
      <t>チョウセイ</t>
    </rPh>
    <rPh sb="6" eb="8">
      <t>ソウチ</t>
    </rPh>
    <rPh sb="14" eb="16">
      <t>ウム</t>
    </rPh>
    <phoneticPr fontId="2"/>
  </si>
  <si>
    <t>高調波発生機器の有無</t>
    <rPh sb="0" eb="3">
      <t>コウチョウハ</t>
    </rPh>
    <rPh sb="3" eb="5">
      <t>ハッセイ</t>
    </rPh>
    <rPh sb="5" eb="7">
      <t>キキ</t>
    </rPh>
    <rPh sb="8" eb="10">
      <t>ウム</t>
    </rPh>
    <phoneticPr fontId="2"/>
  </si>
  <si>
    <t>電化フリッカ発生源の有無</t>
    <rPh sb="0" eb="2">
      <t>デンカ</t>
    </rPh>
    <rPh sb="6" eb="8">
      <t>ハッセイ</t>
    </rPh>
    <rPh sb="8" eb="9">
      <t>ゲン</t>
    </rPh>
    <rPh sb="10" eb="12">
      <t>ウム</t>
    </rPh>
    <phoneticPr fontId="2"/>
  </si>
  <si>
    <t>電化フリッカ対策の有無</t>
    <rPh sb="0" eb="2">
      <t>デンカ</t>
    </rPh>
    <rPh sb="6" eb="8">
      <t>タイサク</t>
    </rPh>
    <rPh sb="9" eb="11">
      <t>ウム</t>
    </rPh>
    <phoneticPr fontId="2"/>
  </si>
  <si>
    <t>入力シート</t>
    <phoneticPr fontId="2"/>
  </si>
  <si>
    <t>入力欄1</t>
    <rPh sb="0" eb="2">
      <t>ニュウリョク</t>
    </rPh>
    <rPh sb="2" eb="3">
      <t>ラン</t>
    </rPh>
    <phoneticPr fontId="2"/>
  </si>
  <si>
    <t>入力欄2</t>
    <rPh sb="0" eb="3">
      <t>ニュウリョクラン</t>
    </rPh>
    <phoneticPr fontId="2"/>
  </si>
  <si>
    <t>備考</t>
    <rPh sb="0" eb="2">
      <t>ビコウ</t>
    </rPh>
    <phoneticPr fontId="2"/>
  </si>
  <si>
    <t>(参考) 入力シートから各様式への自動転記先</t>
    <rPh sb="1" eb="3">
      <t>サンコウ</t>
    </rPh>
    <rPh sb="5" eb="7">
      <t>ニュウリョク</t>
    </rPh>
    <rPh sb="12" eb="13">
      <t>カク</t>
    </rPh>
    <rPh sb="13" eb="15">
      <t>ヨウシキ</t>
    </rPh>
    <rPh sb="17" eb="22">
      <t>ジドウテンキサキ</t>
    </rPh>
    <phoneticPr fontId="2"/>
  </si>
  <si>
    <t>1.  契約情報のご入力</t>
    <rPh sb="4" eb="6">
      <t>ケイヤク</t>
    </rPh>
    <rPh sb="6" eb="8">
      <t>ジョウホウ</t>
    </rPh>
    <rPh sb="10" eb="12">
      <t>ニュウリョク</t>
    </rPh>
    <phoneticPr fontId="2"/>
  </si>
  <si>
    <t>本書類の記載日</t>
    <rPh sb="0" eb="1">
      <t>ホン</t>
    </rPh>
    <rPh sb="1" eb="3">
      <t>ショルイ</t>
    </rPh>
    <rPh sb="4" eb="6">
      <t>キサイ</t>
    </rPh>
    <rPh sb="6" eb="7">
      <t>ビ</t>
    </rPh>
    <phoneticPr fontId="2"/>
  </si>
  <si>
    <t>下記に従って、いずれかを必ず選択ください
- FIT希望の場合：「一般送配電事業者又は配電事業者と受給契約を締結予定」
- 非FIT希望の場合：「上記以外の事業者と受給契約を締結予定」
- まだ決まっていない場合： 「未定」</t>
    <phoneticPr fontId="2"/>
  </si>
  <si>
    <t>（フリガナ）</t>
    <phoneticPr fontId="2"/>
  </si>
  <si>
    <t>事業者名</t>
    <phoneticPr fontId="2"/>
  </si>
  <si>
    <t>発電契約者様の名称をご記載ください（FIT制度をお申込みの場合、発電事業者様名を記載ください）</t>
    <rPh sb="21" eb="23">
      <t>セイド</t>
    </rPh>
    <rPh sb="25" eb="27">
      <t>モウシコ</t>
    </rPh>
    <rPh sb="29" eb="31">
      <t>バアイ</t>
    </rPh>
    <rPh sb="32" eb="37">
      <t>ハツデンジギョウシャ</t>
    </rPh>
    <rPh sb="37" eb="39">
      <t>サマメイ</t>
    </rPh>
    <rPh sb="40" eb="42">
      <t>キサイ</t>
    </rPh>
    <phoneticPr fontId="2"/>
  </si>
  <si>
    <t>東京電力パワーグリッド株式会社の子会社以外の場合は「無」を、​
子会社の場合は「有」をチェックしてください</t>
    <phoneticPr fontId="2"/>
  </si>
  <si>
    <t>東電PG管轄都県である、東京都、神奈川県、埼玉県、千葉県、茨城県、栃木県、群馬県、山梨県、静岡県以外の場合はお申込みできません</t>
    <rPh sb="48" eb="50">
      <t>イガイ</t>
    </rPh>
    <rPh sb="51" eb="53">
      <t>バアイ</t>
    </rPh>
    <rPh sb="55" eb="57">
      <t>モウシコ</t>
    </rPh>
    <phoneticPr fontId="2"/>
  </si>
  <si>
    <t>番地等、省略せずに記載ください</t>
    <rPh sb="0" eb="2">
      <t>バンチ</t>
    </rPh>
    <rPh sb="2" eb="3">
      <t>ナド</t>
    </rPh>
    <rPh sb="4" eb="6">
      <t>ショウリャク</t>
    </rPh>
    <rPh sb="9" eb="11">
      <t>キサイ</t>
    </rPh>
    <phoneticPr fontId="2"/>
  </si>
  <si>
    <t>既設アクセス設備の有無
　　※アクセス設備：発電設備等を送電系統に連系するための流通設備</t>
    <phoneticPr fontId="2"/>
  </si>
  <si>
    <t>以下の条件で選択ください ※ただし余剰売電を希望の場合は、既設・新規問わず「有」を選択ください
-「有」：既に設置済みの配電線を流用した系統連系希望の場合
-「無」：新規で配電線を設置し系統連系希望の場合</t>
    <phoneticPr fontId="2"/>
  </si>
  <si>
    <t>既設アクセス設備の受電地点特定番号がわかる場合、「番号取得済み(下記記載)」を選択し、下記入力欄に番号を記載ください
新築物件であるため番号が不明の場合、「新築物件のため不明」を選択ください</t>
    <rPh sb="21" eb="23">
      <t>バアイ</t>
    </rPh>
    <rPh sb="25" eb="27">
      <t>バンゴウ</t>
    </rPh>
    <rPh sb="27" eb="29">
      <t>シュトク</t>
    </rPh>
    <rPh sb="29" eb="30">
      <t>ズ</t>
    </rPh>
    <rPh sb="32" eb="34">
      <t>カキ</t>
    </rPh>
    <rPh sb="34" eb="36">
      <t>キサイ</t>
    </rPh>
    <rPh sb="39" eb="41">
      <t>センタク</t>
    </rPh>
    <rPh sb="43" eb="45">
      <t>カキ</t>
    </rPh>
    <rPh sb="45" eb="48">
      <t>ニュウリョクラン</t>
    </rPh>
    <rPh sb="49" eb="51">
      <t>バンゴウ</t>
    </rPh>
    <rPh sb="52" eb="54">
      <t>キサイ</t>
    </rPh>
    <rPh sb="59" eb="63">
      <t>シンチクブッケン</t>
    </rPh>
    <rPh sb="68" eb="70">
      <t>バンゴウ</t>
    </rPh>
    <rPh sb="71" eb="73">
      <t>フメイ</t>
    </rPh>
    <rPh sb="74" eb="76">
      <t>バアイ</t>
    </rPh>
    <rPh sb="78" eb="82">
      <t>シンチクブッケン</t>
    </rPh>
    <rPh sb="85" eb="87">
      <t>フメイ</t>
    </rPh>
    <rPh sb="89" eb="91">
      <t>センタク</t>
    </rPh>
    <phoneticPr fontId="2"/>
  </si>
  <si>
    <t>03から始まる22桁の番号を記載ください</t>
    <phoneticPr fontId="2"/>
  </si>
  <si>
    <t>発電設備等変更の有無（新規か有を選択）</t>
    <rPh sb="11" eb="13">
      <t>シンキ</t>
    </rPh>
    <rPh sb="14" eb="15">
      <t>ア</t>
    </rPh>
    <rPh sb="16" eb="18">
      <t>センタク</t>
    </rPh>
    <phoneticPr fontId="2"/>
  </si>
  <si>
    <t>下記に従って、いずれかを必ず選択ください
- 「新規」：初めて売電申込をする場合
- 「有」：新規本申込以降に発電設備の変更を希望する場合</t>
    <phoneticPr fontId="2"/>
  </si>
  <si>
    <t>「増設」を選択の方：案件が特定できる番号
（JK番号・MS番号 等）</t>
    <rPh sb="1" eb="3">
      <t>ゾウセツ</t>
    </rPh>
    <rPh sb="5" eb="7">
      <t>センタク</t>
    </rPh>
    <rPh sb="8" eb="9">
      <t>カタ</t>
    </rPh>
    <rPh sb="10" eb="12">
      <t>アンケン</t>
    </rPh>
    <rPh sb="13" eb="15">
      <t>トクテイ</t>
    </rPh>
    <rPh sb="18" eb="20">
      <t>バンゴウ</t>
    </rPh>
    <rPh sb="24" eb="26">
      <t>バンゴウ</t>
    </rPh>
    <rPh sb="29" eb="31">
      <t>バンゴウ</t>
    </rPh>
    <rPh sb="32" eb="33">
      <t>ナド</t>
    </rPh>
    <phoneticPr fontId="2"/>
  </si>
  <si>
    <t>(発電事業者情報をご記載ください)</t>
    <rPh sb="1" eb="3">
      <t>ハツデン</t>
    </rPh>
    <rPh sb="3" eb="6">
      <t>ジギョウシャ</t>
    </rPh>
    <rPh sb="6" eb="8">
      <t>ジョウホウ</t>
    </rPh>
    <rPh sb="10" eb="12">
      <t>キサイ</t>
    </rPh>
    <phoneticPr fontId="2"/>
  </si>
  <si>
    <t>事業者名</t>
    <rPh sb="0" eb="3">
      <t>ジギョウシャ</t>
    </rPh>
    <rPh sb="3" eb="4">
      <t>メイ</t>
    </rPh>
    <phoneticPr fontId="2"/>
  </si>
  <si>
    <t>所属</t>
    <rPh sb="0" eb="2">
      <t>ショゾク</t>
    </rPh>
    <phoneticPr fontId="2"/>
  </si>
  <si>
    <t>担当者</t>
    <rPh sb="0" eb="3">
      <t>タントウシャ</t>
    </rPh>
    <phoneticPr fontId="2"/>
  </si>
  <si>
    <t>電話</t>
    <rPh sb="0" eb="2">
      <t>デンワ</t>
    </rPh>
    <phoneticPr fontId="2"/>
  </si>
  <si>
    <t>e-mail</t>
    <phoneticPr fontId="2"/>
  </si>
  <si>
    <t>(設置事業者もしくは申込事業者情報</t>
    <phoneticPr fontId="2"/>
  </si>
  <si>
    <t>をご記載ください)</t>
    <phoneticPr fontId="2"/>
  </si>
  <si>
    <t>最寄りの電柱番号</t>
    <rPh sb="0" eb="2">
      <t>モヨ</t>
    </rPh>
    <rPh sb="4" eb="8">
      <t>デンチュウバンゴウ</t>
    </rPh>
    <phoneticPr fontId="2"/>
  </si>
  <si>
    <t>アクセス設備の運用開始希望日　</t>
    <rPh sb="4" eb="6">
      <t>セツビ</t>
    </rPh>
    <rPh sb="7" eb="9">
      <t>ウンヨウ</t>
    </rPh>
    <rPh sb="9" eb="11">
      <t>カイシ</t>
    </rPh>
    <rPh sb="11" eb="13">
      <t>キボウ</t>
    </rPh>
    <rPh sb="13" eb="14">
      <t>ビ</t>
    </rPh>
    <phoneticPr fontId="2"/>
  </si>
  <si>
    <t>日付をご記載ください　例）YYYY年MM月DD日
※本書類記載日よりも未来日を入力ください</t>
    <phoneticPr fontId="2"/>
  </si>
  <si>
    <t>発電設備等の連系開始希望日（試運転）</t>
    <rPh sb="0" eb="2">
      <t>ハツデン</t>
    </rPh>
    <rPh sb="2" eb="4">
      <t>セツビ</t>
    </rPh>
    <rPh sb="4" eb="5">
      <t>トウ</t>
    </rPh>
    <rPh sb="6" eb="8">
      <t>レンケイ</t>
    </rPh>
    <rPh sb="8" eb="10">
      <t>カイシ</t>
    </rPh>
    <rPh sb="10" eb="12">
      <t>キボウ</t>
    </rPh>
    <rPh sb="12" eb="13">
      <t>ビ</t>
    </rPh>
    <rPh sb="14" eb="17">
      <t>シウンテン</t>
    </rPh>
    <phoneticPr fontId="2"/>
  </si>
  <si>
    <t>日付をご記載ください　例）YYYY年MM月DD日
※前設問の希望日よりも未来日、もしくは同日を入力ください</t>
    <phoneticPr fontId="2"/>
  </si>
  <si>
    <t>本線だけでなく、予備電線路（緊急時などで本線が利用できない際に系統を利用する予備の電線）も接続検討予定の方は、「有」をご選択ください。
※「有」をご選択の場合は、原則、追加の接続検討量（22万円）を頂戴いたします。</t>
    <phoneticPr fontId="2"/>
  </si>
  <si>
    <t>希望する予備送電サービス</t>
    <rPh sb="0" eb="2">
      <t>キボウ</t>
    </rPh>
    <rPh sb="4" eb="6">
      <t>ヨビ</t>
    </rPh>
    <rPh sb="6" eb="8">
      <t>ソウデン</t>
    </rPh>
    <phoneticPr fontId="2"/>
  </si>
  <si>
    <t>予備電線路希望で「有」をご選択された方は、　希望する予備送電サービス（予備線もしくは予備電源)を選択ください。</t>
    <rPh sb="5" eb="7">
      <t>キボウ</t>
    </rPh>
    <rPh sb="18" eb="19">
      <t>カタ</t>
    </rPh>
    <rPh sb="35" eb="37">
      <t>ヨビ</t>
    </rPh>
    <rPh sb="37" eb="38">
      <t>セン</t>
    </rPh>
    <rPh sb="42" eb="44">
      <t>ヨビ</t>
    </rPh>
    <rPh sb="44" eb="46">
      <t>デンゲン</t>
    </rPh>
    <rPh sb="48" eb="50">
      <t>センタク</t>
    </rPh>
    <phoneticPr fontId="2"/>
  </si>
  <si>
    <t>希望する予備送電サービスの電圧</t>
    <rPh sb="0" eb="2">
      <t>キボウ</t>
    </rPh>
    <rPh sb="4" eb="6">
      <t>ヨビ</t>
    </rPh>
    <rPh sb="6" eb="8">
      <t>ソウデン</t>
    </rPh>
    <rPh sb="13" eb="15">
      <t>デンアツ</t>
    </rPh>
    <phoneticPr fontId="2"/>
  </si>
  <si>
    <t>kV</t>
    <phoneticPr fontId="2"/>
  </si>
  <si>
    <t>予備送電サービス契約電力</t>
    <phoneticPr fontId="2"/>
  </si>
  <si>
    <t>kW</t>
    <phoneticPr fontId="2"/>
  </si>
  <si>
    <t>系統連系技術要件に基づいたサイバーセキュリティ対策を実施しますか？</t>
    <rPh sb="26" eb="28">
      <t>ジッシ</t>
    </rPh>
    <phoneticPr fontId="2"/>
  </si>
  <si>
    <t>【サイバーセキュリティ対策】
・事業用電気工作物（発電事業の用に供するものに限る。）は、電力制御システムセキュリティガイドラインに準拠すること。
・自家用電気工作物（発電事業の用に供するもの及び小規模事業用電気工作物を除く。）に係る遠隔監視システム及び制御システムは、「自家用電気工作物に係るサイバーセキュリティの確保に関するガイドライン」に準拠すること。
・上記以外の発電設備等は、以下の対策を講じること。
  １:外部ネットワークや他ネットワークを通じた発電設備等の制御に係るシステムへの影響を最小化するための対策
  ２:発電設備等の制御に係るシステムへのマルウェアの侵入防止対策</t>
    <rPh sb="11" eb="13">
      <t>タイサク</t>
    </rPh>
    <phoneticPr fontId="2"/>
  </si>
  <si>
    <t>セキュリティ管理責任者</t>
    <phoneticPr fontId="2"/>
  </si>
  <si>
    <t>台数</t>
    <rPh sb="0" eb="2">
      <t>ダイスウ</t>
    </rPh>
    <phoneticPr fontId="2"/>
  </si>
  <si>
    <t>台</t>
    <rPh sb="0" eb="1">
      <t>ダイ</t>
    </rPh>
    <phoneticPr fontId="2"/>
  </si>
  <si>
    <t>メーカ</t>
    <phoneticPr fontId="2"/>
  </si>
  <si>
    <t>様式５の４と様式５の６にも記載する場合は、同一内容を記載ください</t>
    <phoneticPr fontId="2"/>
  </si>
  <si>
    <t>型式</t>
    <rPh sb="0" eb="2">
      <t>カタシキ</t>
    </rPh>
    <phoneticPr fontId="2"/>
  </si>
  <si>
    <t>kVA</t>
    <phoneticPr fontId="2"/>
  </si>
  <si>
    <t>力率（定格）</t>
    <rPh sb="0" eb="2">
      <t>リキリツ</t>
    </rPh>
    <rPh sb="3" eb="5">
      <t>テイカク</t>
    </rPh>
    <phoneticPr fontId="2"/>
  </si>
  <si>
    <t>%</t>
    <phoneticPr fontId="2"/>
  </si>
  <si>
    <t>力率（運転可能範囲）</t>
    <rPh sb="0" eb="2">
      <t>リキリツ</t>
    </rPh>
    <rPh sb="3" eb="9">
      <t>ウンテンカノウハンイ</t>
    </rPh>
    <phoneticPr fontId="2"/>
  </si>
  <si>
    <t>％</t>
    <phoneticPr fontId="2"/>
  </si>
  <si>
    <t>～</t>
    <phoneticPr fontId="2"/>
  </si>
  <si>
    <t>運転可能周波数</t>
    <rPh sb="0" eb="7">
      <t>ウンテンカノウシュウハスウ</t>
    </rPh>
    <phoneticPr fontId="2"/>
  </si>
  <si>
    <t>Hz</t>
    <phoneticPr fontId="2"/>
  </si>
  <si>
    <t>メーカーの仕様書を確認して記載ください</t>
    <phoneticPr fontId="2"/>
  </si>
  <si>
    <t>連続運転可能周波数</t>
    <rPh sb="0" eb="6">
      <t>レンゾクウンテンカノウ</t>
    </rPh>
    <rPh sb="6" eb="9">
      <t>シュウハスウ</t>
    </rPh>
    <phoneticPr fontId="2"/>
  </si>
  <si>
    <t>周波数低下時の運転継続時間：0.97pu時</t>
    <rPh sb="0" eb="3">
      <t>シュウハスウ</t>
    </rPh>
    <rPh sb="3" eb="5">
      <t>テイカ</t>
    </rPh>
    <rPh sb="5" eb="6">
      <t>ジ</t>
    </rPh>
    <rPh sb="7" eb="9">
      <t>ウンテン</t>
    </rPh>
    <rPh sb="9" eb="11">
      <t>ケイゾク</t>
    </rPh>
    <rPh sb="11" eb="13">
      <t>ジカン</t>
    </rPh>
    <phoneticPr fontId="2"/>
  </si>
  <si>
    <t>分</t>
    <rPh sb="0" eb="1">
      <t>フン</t>
    </rPh>
    <phoneticPr fontId="2"/>
  </si>
  <si>
    <t>（50Hzエリア：48.5/60Hzエリア：58.2［Hz］）</t>
    <phoneticPr fontId="2"/>
  </si>
  <si>
    <t>周波数低下時の運転継続時間：0.96pu時</t>
    <phoneticPr fontId="2"/>
  </si>
  <si>
    <t>（50Hzエリア：48.0/60Hzエリア：57.6［Hz］）</t>
    <phoneticPr fontId="2"/>
  </si>
  <si>
    <t>自動電圧調整装置（AVR）の定数（整定値）</t>
    <rPh sb="14" eb="16">
      <t>テイスウ</t>
    </rPh>
    <rPh sb="17" eb="20">
      <t>セイテイチ</t>
    </rPh>
    <phoneticPr fontId="2"/>
  </si>
  <si>
    <t>パネル1枚あたりの出力</t>
    <rPh sb="3" eb="4">
      <t>マイ</t>
    </rPh>
    <rPh sb="8" eb="10">
      <t>シュツリョク</t>
    </rPh>
    <phoneticPr fontId="2"/>
  </si>
  <si>
    <t>W</t>
    <phoneticPr fontId="2"/>
  </si>
  <si>
    <r>
      <t>単位は【kW】ではなく</t>
    </r>
    <r>
      <rPr>
        <b/>
        <sz val="16"/>
        <color theme="1" tint="0.249977111117893"/>
        <rFont val="Meiryo UI"/>
        <family val="3"/>
        <charset val="128"/>
      </rPr>
      <t>【W】</t>
    </r>
    <r>
      <rPr>
        <sz val="16"/>
        <color theme="1" tint="0.249977111117893"/>
        <rFont val="Meiryo UI"/>
        <family val="3"/>
        <charset val="128"/>
      </rPr>
      <t>で記載ください</t>
    </r>
    <rPh sb="0" eb="2">
      <t>タンイ</t>
    </rPh>
    <rPh sb="15" eb="17">
      <t>キサイ</t>
    </rPh>
    <phoneticPr fontId="2"/>
  </si>
  <si>
    <t>-</t>
    <phoneticPr fontId="2"/>
  </si>
  <si>
    <t>【PCS1台あたりのパネル枚数】</t>
    <phoneticPr fontId="2"/>
  </si>
  <si>
    <t>枚</t>
    <rPh sb="0" eb="1">
      <t>マイ</t>
    </rPh>
    <phoneticPr fontId="2"/>
  </si>
  <si>
    <t>※（50Hzエリア：48.5/60Hzエリア：58.2［Hz］）</t>
    <phoneticPr fontId="2"/>
  </si>
  <si>
    <t>※（50Hzエリア：48.0/60Hzエリア：57.6［Hz］）</t>
    <phoneticPr fontId="2"/>
  </si>
  <si>
    <t>発電設備等の定格出力合計</t>
    <phoneticPr fontId="2"/>
  </si>
  <si>
    <t>（変更前）定格出力合計</t>
    <rPh sb="5" eb="11">
      <t>テイカクシュツリョクゴウケイ</t>
    </rPh>
    <phoneticPr fontId="2"/>
  </si>
  <si>
    <t>（発電に必要な所内電力を含む）</t>
    <phoneticPr fontId="2"/>
  </si>
  <si>
    <r>
      <t>（変更後）定格出力合計　</t>
    </r>
    <r>
      <rPr>
        <sz val="16"/>
        <color rgb="FFC00000"/>
        <rFont val="Meiryo UI"/>
        <family val="3"/>
        <charset val="128"/>
      </rPr>
      <t>※入力不要</t>
    </r>
    <rPh sb="13" eb="17">
      <t>ニュウリョクフヨウ</t>
    </rPh>
    <phoneticPr fontId="2"/>
  </si>
  <si>
    <t>発電設備等の自家消費電力</t>
    <rPh sb="0" eb="5">
      <t>ハツデンセツビナド</t>
    </rPh>
    <rPh sb="6" eb="10">
      <t>ジカショウヒ</t>
    </rPh>
    <rPh sb="10" eb="12">
      <t>デンリョク</t>
    </rPh>
    <phoneticPr fontId="2"/>
  </si>
  <si>
    <t>最大自家消費電力</t>
    <rPh sb="0" eb="6">
      <t>ジカショウヒデンリョク</t>
    </rPh>
    <phoneticPr fontId="2"/>
  </si>
  <si>
    <t>自家消費する電力（所内電力を含む）の最大値を、小数点を含む値で入力ください
※不明の場合は「0」を記載ください</t>
    <rPh sb="23" eb="26">
      <t>ショウスウテン</t>
    </rPh>
    <rPh sb="27" eb="28">
      <t>フク</t>
    </rPh>
    <rPh sb="29" eb="30">
      <t>アタイ</t>
    </rPh>
    <rPh sb="31" eb="33">
      <t>ニュウリョク</t>
    </rPh>
    <phoneticPr fontId="2"/>
  </si>
  <si>
    <t>（発電に必要な所内電力を含む）</t>
  </si>
  <si>
    <t>最小自家消費電力</t>
    <rPh sb="0" eb="2">
      <t>サイショウ</t>
    </rPh>
    <rPh sb="2" eb="8">
      <t>ジカショウヒデンリョク</t>
    </rPh>
    <phoneticPr fontId="2"/>
  </si>
  <si>
    <t>（変更前）最大受電電力</t>
    <phoneticPr fontId="2"/>
  </si>
  <si>
    <t>（送電系統への送電電力）</t>
    <phoneticPr fontId="2"/>
  </si>
  <si>
    <r>
      <t>（変更後）最大受電電力　</t>
    </r>
    <r>
      <rPr>
        <sz val="16"/>
        <color rgb="FFC00000"/>
        <rFont val="Meiryo UI"/>
        <family val="3"/>
        <charset val="128"/>
      </rPr>
      <t>※入力不要</t>
    </r>
    <phoneticPr fontId="2"/>
  </si>
  <si>
    <r>
      <t>（変更後）最小受電電力　</t>
    </r>
    <r>
      <rPr>
        <sz val="16"/>
        <color rgb="FFC00000"/>
        <rFont val="Meiryo UI"/>
        <family val="3"/>
        <charset val="128"/>
      </rPr>
      <t>※入力不要</t>
    </r>
    <rPh sb="5" eb="7">
      <t>サイショウ</t>
    </rPh>
    <rPh sb="7" eb="11">
      <t>ジュデンデンリョク</t>
    </rPh>
    <phoneticPr fontId="2"/>
  </si>
  <si>
    <t>ー【最大自家消費電力】の値が記載されます</t>
    <phoneticPr fontId="2"/>
  </si>
  <si>
    <t>【提出書類対応状況のご確認】</t>
    <rPh sb="1" eb="9">
      <t>テイシュツショルイタイオウジョウキョウ</t>
    </rPh>
    <rPh sb="11" eb="13">
      <t>カクニン</t>
    </rPh>
    <phoneticPr fontId="2"/>
  </si>
  <si>
    <t>提出書類</t>
    <rPh sb="0" eb="2">
      <t>テイシュツ</t>
    </rPh>
    <rPh sb="2" eb="4">
      <t>ショルイ</t>
    </rPh>
    <phoneticPr fontId="2"/>
  </si>
  <si>
    <t>対応状況</t>
    <rPh sb="0" eb="4">
      <t>タイオウジョウキョウ</t>
    </rPh>
    <phoneticPr fontId="2"/>
  </si>
  <si>
    <t>【申込方法のご確認】</t>
    <rPh sb="1" eb="3">
      <t>モウシコミ</t>
    </rPh>
    <rPh sb="3" eb="5">
      <t>ホウホウ</t>
    </rPh>
    <rPh sb="7" eb="9">
      <t>カクニン</t>
    </rPh>
    <phoneticPr fontId="2"/>
  </si>
  <si>
    <t>■申込方法</t>
    <rPh sb="1" eb="3">
      <t>モウシコミ</t>
    </rPh>
    <rPh sb="3" eb="5">
      <t>ホウホウ</t>
    </rPh>
    <phoneticPr fontId="2"/>
  </si>
  <si>
    <t>件名</t>
    <rPh sb="0" eb="2">
      <t>ケンメイ</t>
    </rPh>
    <phoneticPr fontId="2"/>
  </si>
  <si>
    <t>メール本文</t>
    <rPh sb="3" eb="5">
      <t>ホンブン</t>
    </rPh>
    <phoneticPr fontId="2"/>
  </si>
  <si>
    <t>＜入力シートへ</t>
    <phoneticPr fontId="2"/>
  </si>
  <si>
    <t>おわりにへ＞</t>
    <phoneticPr fontId="2"/>
  </si>
  <si>
    <t>　</t>
    <phoneticPr fontId="2"/>
  </si>
  <si>
    <t>最寄りの電柱番号</t>
    <rPh sb="0" eb="2">
      <t>モヨ</t>
    </rPh>
    <rPh sb="4" eb="6">
      <t>デンチュウ</t>
    </rPh>
    <rPh sb="6" eb="8">
      <t>バンゴウ</t>
    </rPh>
    <phoneticPr fontId="2"/>
  </si>
  <si>
    <t>希望する売電方法</t>
    <rPh sb="0" eb="2">
      <t>キボウ</t>
    </rPh>
    <rPh sb="4" eb="8">
      <t>バイデンホウホウ</t>
    </rPh>
    <phoneticPr fontId="2"/>
  </si>
  <si>
    <t>項目数</t>
    <rPh sb="0" eb="3">
      <t>コウモクスウ</t>
    </rPh>
    <phoneticPr fontId="2"/>
  </si>
  <si>
    <t>残項目数</t>
    <rPh sb="0" eb="4">
      <t>ザンコウモクスウ</t>
    </rPh>
    <phoneticPr fontId="2"/>
  </si>
  <si>
    <t>V</t>
    <phoneticPr fontId="2"/>
  </si>
  <si>
    <t>/</t>
    <phoneticPr fontId="2"/>
  </si>
  <si>
    <t>(a)パネル1枚あたりの出力</t>
    <phoneticPr fontId="2"/>
  </si>
  <si>
    <t>おわりに＞</t>
  </si>
  <si>
    <t>ＯＶＧＲ</t>
  </si>
  <si>
    <t>ＤＳＲ</t>
  </si>
  <si>
    <t>ＯＶＲ</t>
  </si>
  <si>
    <t>ＵＶＲ</t>
  </si>
  <si>
    <t>おわりにへ＞</t>
  </si>
  <si>
    <t>様式５の３</t>
    <rPh sb="0" eb="2">
      <t>ヨウシキ</t>
    </rPh>
    <phoneticPr fontId="2"/>
  </si>
  <si>
    <t>※用紙の大きさは、日本産業規格Ａ３サイズとしてください。</t>
    <phoneticPr fontId="2"/>
  </si>
  <si>
    <t>発電設備等設置者名</t>
    <phoneticPr fontId="2"/>
  </si>
  <si>
    <t>設　備　運　用　方　法</t>
    <rPh sb="0" eb="1">
      <t>セツ</t>
    </rPh>
    <rPh sb="2" eb="3">
      <t>ソナエ</t>
    </rPh>
    <rPh sb="4" eb="5">
      <t>ウン</t>
    </rPh>
    <rPh sb="6" eb="7">
      <t>ヨウ</t>
    </rPh>
    <rPh sb="8" eb="9">
      <t>カタ</t>
    </rPh>
    <rPh sb="10" eb="11">
      <t>ホウ</t>
    </rPh>
    <phoneticPr fontId="2"/>
  </si>
  <si>
    <t>－　発電機運転パターン、受電地点における受電電力パターン　－</t>
    <rPh sb="2" eb="5">
      <t>ハツデンキ</t>
    </rPh>
    <rPh sb="5" eb="7">
      <t>ウンテン</t>
    </rPh>
    <rPh sb="12" eb="14">
      <t>ジュデン</t>
    </rPh>
    <rPh sb="14" eb="16">
      <t>チテン</t>
    </rPh>
    <rPh sb="20" eb="22">
      <t>ジュデン</t>
    </rPh>
    <rPh sb="22" eb="24">
      <t>デンリョク</t>
    </rPh>
    <phoneticPr fontId="2"/>
  </si>
  <si>
    <t>時刻</t>
    <rPh sb="0" eb="2">
      <t>ジコク</t>
    </rPh>
    <phoneticPr fontId="2"/>
  </si>
  <si>
    <t>1時</t>
    <rPh sb="1" eb="2">
      <t>ジ</t>
    </rPh>
    <phoneticPr fontId="2"/>
  </si>
  <si>
    <r>
      <t>2時</t>
    </r>
    <r>
      <rPr>
        <sz val="9"/>
        <rFont val="ＭＳ Ｐ明朝"/>
        <family val="1"/>
        <charset val="128"/>
      </rPr>
      <t/>
    </r>
    <rPh sb="1" eb="2">
      <t>ジ</t>
    </rPh>
    <phoneticPr fontId="2"/>
  </si>
  <si>
    <r>
      <t>3時</t>
    </r>
    <r>
      <rPr>
        <sz val="9"/>
        <rFont val="ＭＳ Ｐ明朝"/>
        <family val="1"/>
        <charset val="128"/>
      </rPr>
      <t/>
    </r>
    <rPh sb="1" eb="2">
      <t>ジ</t>
    </rPh>
    <phoneticPr fontId="2"/>
  </si>
  <si>
    <r>
      <t>4時</t>
    </r>
    <r>
      <rPr>
        <sz val="9"/>
        <rFont val="ＭＳ Ｐ明朝"/>
        <family val="1"/>
        <charset val="128"/>
      </rPr>
      <t/>
    </r>
    <rPh sb="1" eb="2">
      <t>ジ</t>
    </rPh>
    <phoneticPr fontId="2"/>
  </si>
  <si>
    <r>
      <t>5時</t>
    </r>
    <r>
      <rPr>
        <sz val="9"/>
        <rFont val="ＭＳ Ｐ明朝"/>
        <family val="1"/>
        <charset val="128"/>
      </rPr>
      <t/>
    </r>
    <rPh sb="1" eb="2">
      <t>ジ</t>
    </rPh>
    <phoneticPr fontId="2"/>
  </si>
  <si>
    <r>
      <t>6時</t>
    </r>
    <r>
      <rPr>
        <sz val="9"/>
        <rFont val="ＭＳ Ｐ明朝"/>
        <family val="1"/>
        <charset val="128"/>
      </rPr>
      <t/>
    </r>
    <rPh sb="1" eb="2">
      <t>ジ</t>
    </rPh>
    <phoneticPr fontId="2"/>
  </si>
  <si>
    <r>
      <t>7時</t>
    </r>
    <r>
      <rPr>
        <sz val="9"/>
        <rFont val="ＭＳ Ｐ明朝"/>
        <family val="1"/>
        <charset val="128"/>
      </rPr>
      <t/>
    </r>
    <rPh sb="1" eb="2">
      <t>ジ</t>
    </rPh>
    <phoneticPr fontId="2"/>
  </si>
  <si>
    <r>
      <t>8時</t>
    </r>
    <r>
      <rPr>
        <sz val="9"/>
        <rFont val="ＭＳ Ｐ明朝"/>
        <family val="1"/>
        <charset val="128"/>
      </rPr>
      <t/>
    </r>
    <rPh sb="1" eb="2">
      <t>ジ</t>
    </rPh>
    <phoneticPr fontId="2"/>
  </si>
  <si>
    <r>
      <t>9時</t>
    </r>
    <r>
      <rPr>
        <sz val="9"/>
        <rFont val="ＭＳ Ｐ明朝"/>
        <family val="1"/>
        <charset val="128"/>
      </rPr>
      <t/>
    </r>
    <rPh sb="1" eb="2">
      <t>ジ</t>
    </rPh>
    <phoneticPr fontId="2"/>
  </si>
  <si>
    <r>
      <t>10時</t>
    </r>
    <r>
      <rPr>
        <sz val="9"/>
        <rFont val="ＭＳ Ｐ明朝"/>
        <family val="1"/>
        <charset val="128"/>
      </rPr>
      <t/>
    </r>
    <rPh sb="2" eb="3">
      <t>ジ</t>
    </rPh>
    <phoneticPr fontId="2"/>
  </si>
  <si>
    <r>
      <t>11時</t>
    </r>
    <r>
      <rPr>
        <sz val="9"/>
        <rFont val="ＭＳ Ｐ明朝"/>
        <family val="1"/>
        <charset val="128"/>
      </rPr>
      <t/>
    </r>
    <rPh sb="2" eb="3">
      <t>ジ</t>
    </rPh>
    <phoneticPr fontId="2"/>
  </si>
  <si>
    <r>
      <t>12時</t>
    </r>
    <r>
      <rPr>
        <sz val="9"/>
        <rFont val="ＭＳ Ｐ明朝"/>
        <family val="1"/>
        <charset val="128"/>
      </rPr>
      <t/>
    </r>
    <rPh sb="2" eb="3">
      <t>ジ</t>
    </rPh>
    <phoneticPr fontId="2"/>
  </si>
  <si>
    <t>13時</t>
    <rPh sb="2" eb="3">
      <t>ジ</t>
    </rPh>
    <phoneticPr fontId="2"/>
  </si>
  <si>
    <r>
      <t>14時</t>
    </r>
    <r>
      <rPr>
        <sz val="9"/>
        <rFont val="ＭＳ Ｐ明朝"/>
        <family val="1"/>
        <charset val="128"/>
      </rPr>
      <t/>
    </r>
    <rPh sb="2" eb="3">
      <t>ジ</t>
    </rPh>
    <phoneticPr fontId="2"/>
  </si>
  <si>
    <r>
      <t>15時</t>
    </r>
    <r>
      <rPr>
        <sz val="9"/>
        <rFont val="ＭＳ Ｐ明朝"/>
        <family val="1"/>
        <charset val="128"/>
      </rPr>
      <t/>
    </r>
    <rPh sb="2" eb="3">
      <t>ジ</t>
    </rPh>
    <phoneticPr fontId="2"/>
  </si>
  <si>
    <r>
      <t>16時</t>
    </r>
    <r>
      <rPr>
        <sz val="9"/>
        <rFont val="ＭＳ Ｐ明朝"/>
        <family val="1"/>
        <charset val="128"/>
      </rPr>
      <t/>
    </r>
    <rPh sb="2" eb="3">
      <t>ジ</t>
    </rPh>
    <phoneticPr fontId="2"/>
  </si>
  <si>
    <r>
      <t>17時</t>
    </r>
    <r>
      <rPr>
        <sz val="9"/>
        <rFont val="ＭＳ Ｐ明朝"/>
        <family val="1"/>
        <charset val="128"/>
      </rPr>
      <t/>
    </r>
    <rPh sb="2" eb="3">
      <t>ジ</t>
    </rPh>
    <phoneticPr fontId="2"/>
  </si>
  <si>
    <r>
      <t>18時</t>
    </r>
    <r>
      <rPr>
        <sz val="9"/>
        <rFont val="ＭＳ Ｐ明朝"/>
        <family val="1"/>
        <charset val="128"/>
      </rPr>
      <t/>
    </r>
    <rPh sb="2" eb="3">
      <t>ジ</t>
    </rPh>
    <phoneticPr fontId="2"/>
  </si>
  <si>
    <r>
      <t>19時</t>
    </r>
    <r>
      <rPr>
        <sz val="9"/>
        <rFont val="ＭＳ Ｐ明朝"/>
        <family val="1"/>
        <charset val="128"/>
      </rPr>
      <t/>
    </r>
    <rPh sb="2" eb="3">
      <t>ジ</t>
    </rPh>
    <phoneticPr fontId="2"/>
  </si>
  <si>
    <r>
      <t>20時</t>
    </r>
    <r>
      <rPr>
        <sz val="9"/>
        <rFont val="ＭＳ Ｐ明朝"/>
        <family val="1"/>
        <charset val="128"/>
      </rPr>
      <t/>
    </r>
    <rPh sb="2" eb="3">
      <t>ジ</t>
    </rPh>
    <phoneticPr fontId="2"/>
  </si>
  <si>
    <r>
      <t>21時</t>
    </r>
    <r>
      <rPr>
        <sz val="9"/>
        <rFont val="ＭＳ Ｐ明朝"/>
        <family val="1"/>
        <charset val="128"/>
      </rPr>
      <t/>
    </r>
    <rPh sb="2" eb="3">
      <t>ジ</t>
    </rPh>
    <phoneticPr fontId="2"/>
  </si>
  <si>
    <r>
      <t>22時</t>
    </r>
    <r>
      <rPr>
        <sz val="9"/>
        <rFont val="ＭＳ Ｐ明朝"/>
        <family val="1"/>
        <charset val="128"/>
      </rPr>
      <t/>
    </r>
    <rPh sb="2" eb="3">
      <t>ジ</t>
    </rPh>
    <phoneticPr fontId="2"/>
  </si>
  <si>
    <r>
      <t>23時</t>
    </r>
    <r>
      <rPr>
        <sz val="9"/>
        <rFont val="ＭＳ Ｐ明朝"/>
        <family val="1"/>
        <charset val="128"/>
      </rPr>
      <t/>
    </r>
    <rPh sb="2" eb="3">
      <t>ジ</t>
    </rPh>
    <phoneticPr fontId="2"/>
  </si>
  <si>
    <r>
      <t>24時</t>
    </r>
    <r>
      <rPr>
        <sz val="9"/>
        <rFont val="ＭＳ Ｐ明朝"/>
        <family val="1"/>
        <charset val="128"/>
      </rPr>
      <t/>
    </r>
    <rPh sb="2" eb="3">
      <t>ジ</t>
    </rPh>
    <phoneticPr fontId="2"/>
  </si>
  <si>
    <t>入力済み項目数</t>
    <rPh sb="0" eb="3">
      <t>ニュウリョクズ</t>
    </rPh>
    <rPh sb="4" eb="7">
      <t>コウモクスウ</t>
    </rPh>
    <phoneticPr fontId="2"/>
  </si>
  <si>
    <t>おわりにへ</t>
  </si>
  <si>
    <t>様式５の４</t>
    <rPh sb="0" eb="2">
      <t>ヨウシキ</t>
    </rPh>
    <phoneticPr fontId="2"/>
  </si>
  <si>
    <t>単　線　結　線　図</t>
    <rPh sb="0" eb="1">
      <t>タン</t>
    </rPh>
    <rPh sb="2" eb="3">
      <t>セン</t>
    </rPh>
    <rPh sb="4" eb="5">
      <t>ムスブ</t>
    </rPh>
    <rPh sb="6" eb="7">
      <t>セン</t>
    </rPh>
    <rPh sb="8" eb="9">
      <t>ズ</t>
    </rPh>
    <phoneticPr fontId="2"/>
  </si>
  <si>
    <t>■単線結線図の各情報を添付ください</t>
    <rPh sb="1" eb="6">
      <t>タンセンケッセンズ</t>
    </rPh>
    <rPh sb="7" eb="10">
      <t>カクジョウホウ</t>
    </rPh>
    <rPh sb="11" eb="13">
      <t>テンプ</t>
    </rPh>
    <phoneticPr fontId="2"/>
  </si>
  <si>
    <t>入力シートの【1.  契約情報のご入力-発電設備等設置場所】にご記載の住所と相違はありませんか？（単線結線図に住所が記載されている場合）</t>
    <rPh sb="0" eb="2">
      <t>ニュウリョク</t>
    </rPh>
    <rPh sb="32" eb="34">
      <t>キサイ</t>
    </rPh>
    <rPh sb="35" eb="37">
      <t>ジュウショ</t>
    </rPh>
    <rPh sb="38" eb="40">
      <t>ソウイ</t>
    </rPh>
    <rPh sb="49" eb="51">
      <t>タンセン</t>
    </rPh>
    <rPh sb="51" eb="54">
      <t>ケッセンズ</t>
    </rPh>
    <rPh sb="55" eb="57">
      <t>ジュウショ</t>
    </rPh>
    <rPh sb="58" eb="60">
      <t>キサイ</t>
    </rPh>
    <rPh sb="65" eb="67">
      <t>バアイ</t>
    </rPh>
    <phoneticPr fontId="2"/>
  </si>
  <si>
    <t>電力会社の名前は東京電力パワーグリッド株式会社になっていますか？（単線結線図に電力会社名が記載されている場合）</t>
    <rPh sb="0" eb="4">
      <t>デンリョクガイシャ</t>
    </rPh>
    <rPh sb="5" eb="7">
      <t>ナマエ</t>
    </rPh>
    <rPh sb="8" eb="12">
      <t>トウキョウデンリョク</t>
    </rPh>
    <rPh sb="19" eb="23">
      <t>カブシキガイシャ</t>
    </rPh>
    <rPh sb="33" eb="35">
      <t>タンセン</t>
    </rPh>
    <rPh sb="35" eb="38">
      <t>ケッセンズ</t>
    </rPh>
    <rPh sb="39" eb="43">
      <t>デンリョクガイシャ</t>
    </rPh>
    <rPh sb="43" eb="44">
      <t>メイ</t>
    </rPh>
    <rPh sb="45" eb="47">
      <t>キサイ</t>
    </rPh>
    <rPh sb="52" eb="54">
      <t>バアイ</t>
    </rPh>
    <phoneticPr fontId="2"/>
  </si>
  <si>
    <t>VCTは1台、計量器は2台になっていますか？</t>
    <rPh sb="5" eb="6">
      <t>ダイ</t>
    </rPh>
    <rPh sb="7" eb="10">
      <t>ケイリョウキ</t>
    </rPh>
    <rPh sb="12" eb="13">
      <t>ダイ</t>
    </rPh>
    <phoneticPr fontId="2"/>
  </si>
  <si>
    <t>商用電源周波数は6（6.6）kV、50Hzになっていますか？</t>
    <rPh sb="0" eb="4">
      <t>ショウヨウデンゲン</t>
    </rPh>
    <rPh sb="4" eb="7">
      <t>シュウハスウ</t>
    </rPh>
    <phoneticPr fontId="2"/>
  </si>
  <si>
    <t>※添付する場合はこちらの枠内にお願いします。</t>
    <rPh sb="1" eb="3">
      <t>テンプ</t>
    </rPh>
    <rPh sb="5" eb="7">
      <t>バアイ</t>
    </rPh>
    <rPh sb="12" eb="14">
      <t>ワクナイ</t>
    </rPh>
    <rPh sb="16" eb="17">
      <t>ネガ</t>
    </rPh>
    <phoneticPr fontId="2"/>
  </si>
  <si>
    <t>様式５の５</t>
    <rPh sb="0" eb="2">
      <t>ヨウシキ</t>
    </rPh>
    <phoneticPr fontId="2"/>
  </si>
  <si>
    <t>設　備　配　置　関　連</t>
    <rPh sb="0" eb="1">
      <t>セツ</t>
    </rPh>
    <rPh sb="2" eb="3">
      <t>ソナエ</t>
    </rPh>
    <rPh sb="4" eb="5">
      <t>クバ</t>
    </rPh>
    <rPh sb="6" eb="7">
      <t>オキ</t>
    </rPh>
    <rPh sb="8" eb="9">
      <t>セキ</t>
    </rPh>
    <rPh sb="10" eb="11">
      <t>レン</t>
    </rPh>
    <phoneticPr fontId="2"/>
  </si>
  <si>
    <t>－　主要設備レイアウト図　－</t>
    <rPh sb="2" eb="4">
      <t>シュヨウ</t>
    </rPh>
    <rPh sb="4" eb="6">
      <t>セツビ</t>
    </rPh>
    <rPh sb="11" eb="12">
      <t>ズ</t>
    </rPh>
    <phoneticPr fontId="2"/>
  </si>
  <si>
    <t>■計量器、VCT、通信端末、受変電設備等の設置場所がわかる図面、装柱図、キュービクル等の図面を添付ください</t>
    <rPh sb="1" eb="4">
      <t>ケイリョウキ</t>
    </rPh>
    <rPh sb="9" eb="13">
      <t>ツウシンタンマツ</t>
    </rPh>
    <rPh sb="14" eb="20">
      <t>ジュヘンデンセツビトウ</t>
    </rPh>
    <rPh sb="21" eb="25">
      <t>セッチバショ</t>
    </rPh>
    <rPh sb="29" eb="31">
      <t>ズメン</t>
    </rPh>
    <rPh sb="32" eb="35">
      <t>ソウチュウズ</t>
    </rPh>
    <rPh sb="42" eb="43">
      <t>トウ</t>
    </rPh>
    <rPh sb="44" eb="46">
      <t>ズメン</t>
    </rPh>
    <rPh sb="47" eb="49">
      <t>テンプ</t>
    </rPh>
    <phoneticPr fontId="2"/>
  </si>
  <si>
    <t>計量器・VCT・通信端末並びに受電設備の設置場所がわかるように記載がありますか？</t>
    <rPh sb="0" eb="3">
      <t>ケイリョウキ</t>
    </rPh>
    <rPh sb="8" eb="10">
      <t>ツウシン</t>
    </rPh>
    <rPh sb="10" eb="12">
      <t>タンマツ</t>
    </rPh>
    <rPh sb="12" eb="13">
      <t>ナラ</t>
    </rPh>
    <rPh sb="15" eb="17">
      <t>ジュデン</t>
    </rPh>
    <rPh sb="17" eb="19">
      <t>セツビ</t>
    </rPh>
    <rPh sb="20" eb="22">
      <t>セッチ</t>
    </rPh>
    <rPh sb="22" eb="24">
      <t>バショ</t>
    </rPh>
    <rPh sb="31" eb="33">
      <t>キサイ</t>
    </rPh>
    <phoneticPr fontId="2"/>
  </si>
  <si>
    <t>※添付の場合はこちらの枠内にお願いします。</t>
    <rPh sb="1" eb="3">
      <t>テンプ</t>
    </rPh>
    <rPh sb="4" eb="6">
      <t>バアイ</t>
    </rPh>
    <rPh sb="11" eb="13">
      <t>ワクナイ</t>
    </rPh>
    <rPh sb="15" eb="16">
      <t>ネガ</t>
    </rPh>
    <phoneticPr fontId="2"/>
  </si>
  <si>
    <t>／</t>
    <phoneticPr fontId="2"/>
  </si>
  <si>
    <t>※計量器・ＶＣＴ・通信端末ならびに受電設備の設置場所がわかるよう記載</t>
    <rPh sb="1" eb="4">
      <t>ケイリョウキ</t>
    </rPh>
    <rPh sb="9" eb="11">
      <t>ツウシン</t>
    </rPh>
    <rPh sb="11" eb="13">
      <t>タンマツ</t>
    </rPh>
    <rPh sb="17" eb="19">
      <t>ジュデン</t>
    </rPh>
    <rPh sb="19" eb="21">
      <t>セツビ</t>
    </rPh>
    <rPh sb="22" eb="24">
      <t>セッチ</t>
    </rPh>
    <rPh sb="24" eb="26">
      <t>バショ</t>
    </rPh>
    <rPh sb="32" eb="34">
      <t>キサイ</t>
    </rPh>
    <phoneticPr fontId="2"/>
  </si>
  <si>
    <t>縮　　　尺</t>
    <rPh sb="0" eb="1">
      <t>チヂミ</t>
    </rPh>
    <rPh sb="4" eb="5">
      <t>シャク</t>
    </rPh>
    <phoneticPr fontId="2"/>
  </si>
  <si>
    <t>※計量器・通信端末設備の設置仕様（壁掛け・自立盤）が決まっていれば記載</t>
    <rPh sb="1" eb="4">
      <t>ケイリョウキ</t>
    </rPh>
    <rPh sb="5" eb="7">
      <t>ツウシン</t>
    </rPh>
    <rPh sb="7" eb="9">
      <t>タンマツ</t>
    </rPh>
    <rPh sb="9" eb="11">
      <t>セツビ</t>
    </rPh>
    <rPh sb="12" eb="14">
      <t>セッチ</t>
    </rPh>
    <rPh sb="14" eb="16">
      <t>シヨウ</t>
    </rPh>
    <rPh sb="17" eb="18">
      <t>カベ</t>
    </rPh>
    <rPh sb="18" eb="19">
      <t>カ</t>
    </rPh>
    <rPh sb="21" eb="23">
      <t>ジリツ</t>
    </rPh>
    <rPh sb="23" eb="24">
      <t>バン</t>
    </rPh>
    <rPh sb="26" eb="27">
      <t>キ</t>
    </rPh>
    <rPh sb="33" eb="35">
      <t>キサイ</t>
    </rPh>
    <phoneticPr fontId="2"/>
  </si>
  <si>
    <t>※通信ケーブルの引込ルートの指定があればわかるよう記載</t>
    <rPh sb="1" eb="3">
      <t>ツウシン</t>
    </rPh>
    <rPh sb="8" eb="10">
      <t>ヒキコミ</t>
    </rPh>
    <rPh sb="14" eb="16">
      <t>シテイ</t>
    </rPh>
    <rPh sb="25" eb="27">
      <t>キサイ</t>
    </rPh>
    <phoneticPr fontId="2"/>
  </si>
  <si>
    <t>縮尺は1/25,000か1/50,000としてください。</t>
    <phoneticPr fontId="2"/>
  </si>
  <si>
    <t>＜入力シートへ</t>
  </si>
  <si>
    <t>様式５の６</t>
    <rPh sb="0" eb="2">
      <t>ヨウシキ</t>
    </rPh>
    <phoneticPr fontId="2"/>
  </si>
  <si>
    <t>－　敷　地　平　面　図　－</t>
    <rPh sb="2" eb="3">
      <t>シキ</t>
    </rPh>
    <rPh sb="4" eb="5">
      <t>チ</t>
    </rPh>
    <rPh sb="6" eb="7">
      <t>タイラ</t>
    </rPh>
    <rPh sb="8" eb="9">
      <t>メン</t>
    </rPh>
    <rPh sb="10" eb="11">
      <t>ズ</t>
    </rPh>
    <phoneticPr fontId="2"/>
  </si>
  <si>
    <t>■接道（公道）の位置、連系柱（東電柱）の位置、構内受電柱、受電設備、発電設備の設置場所の情報がわかる地図を添付ください</t>
    <rPh sb="1" eb="3">
      <t>セツドウ</t>
    </rPh>
    <rPh sb="4" eb="6">
      <t>コウドウ</t>
    </rPh>
    <rPh sb="8" eb="10">
      <t>イチ</t>
    </rPh>
    <rPh sb="11" eb="13">
      <t>レンケイ</t>
    </rPh>
    <rPh sb="13" eb="14">
      <t>ハシラ</t>
    </rPh>
    <rPh sb="15" eb="18">
      <t>トウデンチュウ</t>
    </rPh>
    <rPh sb="20" eb="22">
      <t>イチ</t>
    </rPh>
    <rPh sb="23" eb="25">
      <t>コウナイ</t>
    </rPh>
    <rPh sb="25" eb="27">
      <t>ジュデン</t>
    </rPh>
    <rPh sb="27" eb="28">
      <t>ハシラ</t>
    </rPh>
    <rPh sb="29" eb="31">
      <t>ジュデン</t>
    </rPh>
    <rPh sb="31" eb="33">
      <t>セツビ</t>
    </rPh>
    <rPh sb="34" eb="36">
      <t>ハツデン</t>
    </rPh>
    <rPh sb="36" eb="38">
      <t>セツビ</t>
    </rPh>
    <rPh sb="39" eb="41">
      <t>セッチ</t>
    </rPh>
    <rPh sb="41" eb="43">
      <t>バショ</t>
    </rPh>
    <rPh sb="44" eb="46">
      <t>ジョウホウ</t>
    </rPh>
    <rPh sb="50" eb="52">
      <t>チズ</t>
    </rPh>
    <rPh sb="53" eb="55">
      <t>テンプ</t>
    </rPh>
    <phoneticPr fontId="2"/>
  </si>
  <si>
    <t>発電設備の設置場所がわかるように記載されていますか？</t>
    <rPh sb="0" eb="4">
      <t>ハツデンセツビ</t>
    </rPh>
    <rPh sb="5" eb="7">
      <t>セッチ</t>
    </rPh>
    <rPh sb="7" eb="9">
      <t>バショ</t>
    </rPh>
    <rPh sb="16" eb="18">
      <t>キサイ</t>
    </rPh>
    <phoneticPr fontId="2"/>
  </si>
  <si>
    <t>連系柱(東電電柱)の位置が正確に記載されていますか？</t>
    <rPh sb="0" eb="2">
      <t>レンケイ</t>
    </rPh>
    <rPh sb="1" eb="2">
      <t>デンチュウ</t>
    </rPh>
    <rPh sb="2" eb="3">
      <t>チュウ</t>
    </rPh>
    <rPh sb="4" eb="6">
      <t>トウデン</t>
    </rPh>
    <rPh sb="6" eb="8">
      <t>デンチュウ</t>
    </rPh>
    <rPh sb="10" eb="12">
      <t>イチ</t>
    </rPh>
    <rPh sb="13" eb="15">
      <t>セイカク</t>
    </rPh>
    <rPh sb="16" eb="18">
      <t>キサイ</t>
    </rPh>
    <phoneticPr fontId="2"/>
  </si>
  <si>
    <t>構内受電柱(引込柱)の記載がありますか？</t>
    <rPh sb="0" eb="2">
      <t>コウナイ</t>
    </rPh>
    <rPh sb="2" eb="5">
      <t>ジュデンチュウ</t>
    </rPh>
    <rPh sb="6" eb="7">
      <t>ヒ</t>
    </rPh>
    <rPh sb="7" eb="8">
      <t>コ</t>
    </rPh>
    <rPh sb="8" eb="9">
      <t>ハシラ</t>
    </rPh>
    <rPh sb="11" eb="13">
      <t>キサイ</t>
    </rPh>
    <phoneticPr fontId="2"/>
  </si>
  <si>
    <t>受電設備(キュービクル)の記載がありますか？</t>
    <rPh sb="0" eb="4">
      <t>ジュデンセツビ</t>
    </rPh>
    <rPh sb="13" eb="15">
      <t>キサイ</t>
    </rPh>
    <phoneticPr fontId="2"/>
  </si>
  <si>
    <t>入力シートの【1.  契約情報のご入力-発電設備等設置場所】の住所と地図(設置位置)が相違ありませんか？</t>
    <rPh sb="31" eb="33">
      <t>ジュウショ</t>
    </rPh>
    <rPh sb="34" eb="36">
      <t>チズ</t>
    </rPh>
    <rPh sb="37" eb="41">
      <t>セッチイチ</t>
    </rPh>
    <rPh sb="43" eb="45">
      <t>ソウイ</t>
    </rPh>
    <phoneticPr fontId="2"/>
  </si>
  <si>
    <t>※添付の場合こちらの枠内にお願いします。</t>
    <rPh sb="1" eb="3">
      <t>テンプ</t>
    </rPh>
    <rPh sb="4" eb="6">
      <t>バアイ</t>
    </rPh>
    <rPh sb="10" eb="12">
      <t>ワクナイ</t>
    </rPh>
    <rPh sb="14" eb="15">
      <t>ネガ</t>
    </rPh>
    <phoneticPr fontId="2"/>
  </si>
  <si>
    <t>縮　　　　　尺</t>
    <rPh sb="0" eb="1">
      <t>チヂミ</t>
    </rPh>
    <rPh sb="6" eb="7">
      <t>シャク</t>
    </rPh>
    <phoneticPr fontId="2"/>
  </si>
  <si>
    <t>※計量器・ＶＣＴ・通信端末ならびに受電設備の設置場所がわかるように記載</t>
    <rPh sb="1" eb="4">
      <t>ケイリョウキ</t>
    </rPh>
    <rPh sb="9" eb="11">
      <t>ツウシン</t>
    </rPh>
    <rPh sb="11" eb="13">
      <t>タンマツ</t>
    </rPh>
    <rPh sb="17" eb="19">
      <t>ジュデン</t>
    </rPh>
    <rPh sb="19" eb="21">
      <t>セツビ</t>
    </rPh>
    <rPh sb="22" eb="24">
      <t>セッチ</t>
    </rPh>
    <rPh sb="24" eb="26">
      <t>バショ</t>
    </rPh>
    <rPh sb="33" eb="35">
      <t>キサイ</t>
    </rPh>
    <phoneticPr fontId="2"/>
  </si>
  <si>
    <t>縮尺は1/25,000か1/50,000としてください。</t>
    <rPh sb="0" eb="2">
      <t>シュクシャク</t>
    </rPh>
    <phoneticPr fontId="2"/>
  </si>
  <si>
    <t>※通信ケーブルの引込ルートの指定があればわかるように記載</t>
    <rPh sb="1" eb="3">
      <t>ツウシン</t>
    </rPh>
    <rPh sb="8" eb="10">
      <t>ヒキコミ</t>
    </rPh>
    <rPh sb="14" eb="16">
      <t>シテイ</t>
    </rPh>
    <rPh sb="26" eb="28">
      <t>キサイ</t>
    </rPh>
    <phoneticPr fontId="2"/>
  </si>
  <si>
    <t>様式５の７</t>
    <rPh sb="0" eb="2">
      <t>ヨウシキ</t>
    </rPh>
    <phoneticPr fontId="2"/>
  </si>
  <si>
    <t>発　電　場　所　周　辺　地　図</t>
    <rPh sb="0" eb="1">
      <t>ハツ</t>
    </rPh>
    <rPh sb="2" eb="3">
      <t>デン</t>
    </rPh>
    <rPh sb="4" eb="5">
      <t>バ</t>
    </rPh>
    <rPh sb="6" eb="7">
      <t>ショ</t>
    </rPh>
    <rPh sb="8" eb="9">
      <t>シュウ</t>
    </rPh>
    <rPh sb="10" eb="11">
      <t>ヘン</t>
    </rPh>
    <rPh sb="12" eb="13">
      <t>チ</t>
    </rPh>
    <rPh sb="14" eb="15">
      <t>ズ</t>
    </rPh>
    <phoneticPr fontId="2"/>
  </si>
  <si>
    <t>■周辺の建物名が明記されている地図を添付ください</t>
    <rPh sb="1" eb="3">
      <t>シュウヘン</t>
    </rPh>
    <rPh sb="4" eb="7">
      <t>タテモノメイ</t>
    </rPh>
    <rPh sb="8" eb="10">
      <t>メイキ</t>
    </rPh>
    <rPh sb="15" eb="17">
      <t>チズ</t>
    </rPh>
    <rPh sb="18" eb="20">
      <t>テンプ</t>
    </rPh>
    <phoneticPr fontId="2"/>
  </si>
  <si>
    <t>入力済項目数</t>
    <rPh sb="0" eb="3">
      <t>ニュウリョクズ</t>
    </rPh>
    <rPh sb="3" eb="6">
      <t>コウモクスウ</t>
    </rPh>
    <phoneticPr fontId="2"/>
  </si>
  <si>
    <t>周辺の建物名が明記されていますか？</t>
  </si>
  <si>
    <t>　　縮尺は1/25,000か1/50,000としてください。</t>
    <rPh sb="2" eb="4">
      <t>シュクシャク</t>
    </rPh>
    <phoneticPr fontId="2"/>
  </si>
  <si>
    <t>様式５の８</t>
    <rPh sb="0" eb="2">
      <t>ヨウシキ</t>
    </rPh>
    <phoneticPr fontId="2"/>
  </si>
  <si>
    <t>工　事　工　程　表</t>
    <rPh sb="0" eb="1">
      <t>コウ</t>
    </rPh>
    <rPh sb="2" eb="3">
      <t>コト</t>
    </rPh>
    <rPh sb="4" eb="5">
      <t>コウ</t>
    </rPh>
    <rPh sb="6" eb="7">
      <t>ホド</t>
    </rPh>
    <rPh sb="8" eb="9">
      <t>オモテ</t>
    </rPh>
    <phoneticPr fontId="2"/>
  </si>
  <si>
    <t>■各工程のスケジュールを記載ください</t>
    <rPh sb="1" eb="4">
      <t>カクコウテイ</t>
    </rPh>
    <rPh sb="12" eb="14">
      <t>キサイ</t>
    </rPh>
    <phoneticPr fontId="2"/>
  </si>
  <si>
    <t>入力済項目数</t>
    <rPh sb="0" eb="6">
      <t>ニュウリョクズミコウモクスウ</t>
    </rPh>
    <phoneticPr fontId="2"/>
  </si>
  <si>
    <t>スケジュール表に記載の「アクセス設備の運用開始日」は入力シートで記載した、</t>
    <rPh sb="6" eb="7">
      <t>ヒョウ</t>
    </rPh>
    <rPh sb="8" eb="10">
      <t>キサイ</t>
    </rPh>
    <rPh sb="16" eb="18">
      <t>セツビ</t>
    </rPh>
    <rPh sb="19" eb="24">
      <t>ウンヨウカイシビ</t>
    </rPh>
    <rPh sb="26" eb="28">
      <t>ニュウリョク</t>
    </rPh>
    <rPh sb="32" eb="34">
      <t>キサイ</t>
    </rPh>
    <phoneticPr fontId="2"/>
  </si>
  <si>
    <t>と相違ありませんか？</t>
    <rPh sb="1" eb="3">
      <t>ソウイ</t>
    </rPh>
    <phoneticPr fontId="2"/>
  </si>
  <si>
    <t>■スケジュール表</t>
    <rPh sb="7" eb="8">
      <t>ヒョウ</t>
    </rPh>
    <phoneticPr fontId="2"/>
  </si>
  <si>
    <t>年度</t>
    <rPh sb="0" eb="2">
      <t>ネンド</t>
    </rPh>
    <phoneticPr fontId="2"/>
  </si>
  <si>
    <t>月</t>
    <rPh sb="0" eb="1">
      <t>ツキ</t>
    </rPh>
    <phoneticPr fontId="2"/>
  </si>
  <si>
    <t>アクセス設備の運用開始</t>
    <rPh sb="4" eb="6">
      <t>セツビ</t>
    </rPh>
    <rPh sb="7" eb="11">
      <t>ウンヨウカイシ</t>
    </rPh>
    <phoneticPr fontId="2"/>
  </si>
  <si>
    <t>基礎工事</t>
    <rPh sb="0" eb="4">
      <t>キソコウジ</t>
    </rPh>
    <phoneticPr fontId="2"/>
  </si>
  <si>
    <t>架台工事</t>
    <rPh sb="0" eb="2">
      <t>カダイ</t>
    </rPh>
    <rPh sb="2" eb="4">
      <t>コウジ</t>
    </rPh>
    <phoneticPr fontId="2"/>
  </si>
  <si>
    <t>配管・配線工事</t>
    <rPh sb="0" eb="2">
      <t>ハイカン</t>
    </rPh>
    <rPh sb="3" eb="7">
      <t>ハイセンコウジ</t>
    </rPh>
    <phoneticPr fontId="2"/>
  </si>
  <si>
    <t>モジュール取付</t>
    <rPh sb="5" eb="6">
      <t>ト</t>
    </rPh>
    <rPh sb="6" eb="7">
      <t>ツ</t>
    </rPh>
    <phoneticPr fontId="2"/>
  </si>
  <si>
    <t>機器設置</t>
    <rPh sb="0" eb="4">
      <t>キキセッチ</t>
    </rPh>
    <phoneticPr fontId="2"/>
  </si>
  <si>
    <t>建柱工事</t>
    <rPh sb="0" eb="1">
      <t>タ</t>
    </rPh>
    <rPh sb="1" eb="2">
      <t>ハシラ</t>
    </rPh>
    <rPh sb="2" eb="4">
      <t>コウジ</t>
    </rPh>
    <phoneticPr fontId="2"/>
  </si>
  <si>
    <t>外構工事</t>
    <rPh sb="0" eb="2">
      <t>ガイコウ</t>
    </rPh>
    <rPh sb="2" eb="4">
      <t>コウジ</t>
    </rPh>
    <phoneticPr fontId="2"/>
  </si>
  <si>
    <t>各種試験</t>
    <rPh sb="0" eb="2">
      <t>カクシュ</t>
    </rPh>
    <rPh sb="2" eb="4">
      <t>シケン</t>
    </rPh>
    <phoneticPr fontId="2"/>
  </si>
  <si>
    <t>2.  発電設備概要のご入力</t>
    <rPh sb="4" eb="8">
      <t>ハツデンセツビ</t>
    </rPh>
    <rPh sb="8" eb="10">
      <t>ガイヨウ</t>
    </rPh>
    <rPh sb="12" eb="14">
      <t>ニュウリョク</t>
    </rPh>
    <phoneticPr fontId="2"/>
  </si>
  <si>
    <r>
      <t>発電（売電）</t>
    </r>
    <r>
      <rPr>
        <sz val="8"/>
        <rFont val="Meiryo UI"/>
        <family val="3"/>
        <charset val="128"/>
      </rPr>
      <t>（kW）</t>
    </r>
    <rPh sb="0" eb="2">
      <t>ハツデン</t>
    </rPh>
    <rPh sb="3" eb="5">
      <t>バイデン</t>
    </rPh>
    <phoneticPr fontId="2"/>
  </si>
  <si>
    <t>　　　　　　　　　　　　入力項目は残り</t>
    <rPh sb="12" eb="14">
      <t>ニュウリョク</t>
    </rPh>
    <rPh sb="14" eb="16">
      <t>コウモク</t>
    </rPh>
    <rPh sb="17" eb="18">
      <t>ノコ</t>
    </rPh>
    <phoneticPr fontId="2"/>
  </si>
  <si>
    <t xml:space="preserve">  　　　　　　　　　　　　入力項目は残り</t>
    <rPh sb="14" eb="16">
      <t>ニュウリョク</t>
    </rPh>
    <rPh sb="16" eb="18">
      <t>コウモク</t>
    </rPh>
    <rPh sb="19" eb="20">
      <t>ノコ</t>
    </rPh>
    <phoneticPr fontId="2"/>
  </si>
  <si>
    <t>　・シート右側に記載例を載せておりますのでご参考ください。</t>
    <phoneticPr fontId="2"/>
  </si>
  <si>
    <t>　・時間ごとで想定しうる発電（売電）の最大値を記載ください。</t>
    <rPh sb="2" eb="4">
      <t>ジカン</t>
    </rPh>
    <rPh sb="7" eb="9">
      <t>ソウテイ</t>
    </rPh>
    <rPh sb="12" eb="14">
      <t>ハツデン</t>
    </rPh>
    <rPh sb="15" eb="17">
      <t>バイデン</t>
    </rPh>
    <rPh sb="19" eb="22">
      <t>サイダイチ</t>
    </rPh>
    <rPh sb="23" eb="25">
      <t>キサイ</t>
    </rPh>
    <phoneticPr fontId="2"/>
  </si>
  <si>
    <t>kW 以下で記載ください。</t>
    <phoneticPr fontId="2"/>
  </si>
  <si>
    <t>　・発電が「0kw」の場合、表への「0」の記載を忘れずに行ってください。</t>
    <rPh sb="2" eb="4">
      <t>ハツデン</t>
    </rPh>
    <rPh sb="11" eb="13">
      <t>バアイ</t>
    </rPh>
    <rPh sb="14" eb="15">
      <t>ヒョウ</t>
    </rPh>
    <phoneticPr fontId="2"/>
  </si>
  <si>
    <t>　・本様式は本シートに添付または別途提出が可能です。いずれかの方法でご提出してください。（別途提出する際もチェックリストはご確認ください）</t>
    <rPh sb="2" eb="5">
      <t>ホンヨウシキ</t>
    </rPh>
    <rPh sb="6" eb="7">
      <t>ホン</t>
    </rPh>
    <rPh sb="11" eb="13">
      <t>テンプ</t>
    </rPh>
    <rPh sb="16" eb="18">
      <t>ベット</t>
    </rPh>
    <rPh sb="18" eb="20">
      <t>テイシュツ</t>
    </rPh>
    <rPh sb="21" eb="23">
      <t>カノウ</t>
    </rPh>
    <rPh sb="31" eb="33">
      <t>ホウホウ</t>
    </rPh>
    <rPh sb="35" eb="37">
      <t>テイシュツ</t>
    </rPh>
    <rPh sb="45" eb="49">
      <t>ベットテイシュツ</t>
    </rPh>
    <rPh sb="51" eb="52">
      <t>サイ</t>
    </rPh>
    <rPh sb="62" eb="64">
      <t>カクニン</t>
    </rPh>
    <phoneticPr fontId="2"/>
  </si>
  <si>
    <t>　・下記のフォーマットをご利用の場合は青い長方形の図形を用いて各工程のスケジュールを表し、それぞれの開始日と終了日を記載ください。（ご自由に長さを調節してください）</t>
    <rPh sb="2" eb="4">
      <t>カキ</t>
    </rPh>
    <rPh sb="13" eb="15">
      <t>リヨウ</t>
    </rPh>
    <rPh sb="16" eb="18">
      <t>バアイ</t>
    </rPh>
    <rPh sb="19" eb="20">
      <t>アオ</t>
    </rPh>
    <rPh sb="21" eb="24">
      <t>チョウホウケイ</t>
    </rPh>
    <rPh sb="25" eb="27">
      <t>ズケイ</t>
    </rPh>
    <rPh sb="28" eb="29">
      <t>モチ</t>
    </rPh>
    <rPh sb="31" eb="34">
      <t>カクコウテイ</t>
    </rPh>
    <rPh sb="42" eb="43">
      <t>アラワ</t>
    </rPh>
    <rPh sb="50" eb="53">
      <t>カイシビ</t>
    </rPh>
    <rPh sb="54" eb="57">
      <t>シュウリョウビ</t>
    </rPh>
    <rPh sb="58" eb="60">
      <t>キサイ</t>
    </rPh>
    <rPh sb="67" eb="69">
      <t>ジユウ</t>
    </rPh>
    <rPh sb="70" eb="71">
      <t>ナガ</t>
    </rPh>
    <rPh sb="73" eb="75">
      <t>チョウセツ</t>
    </rPh>
    <phoneticPr fontId="2"/>
  </si>
  <si>
    <t>　　入力項目は残り</t>
    <rPh sb="2" eb="4">
      <t>ニュウリョク</t>
    </rPh>
    <rPh sb="4" eb="6">
      <t>コウモク</t>
    </rPh>
    <rPh sb="7" eb="8">
      <t>ノコ</t>
    </rPh>
    <phoneticPr fontId="2"/>
  </si>
  <si>
    <t>入力項目は残り</t>
    <phoneticPr fontId="2"/>
  </si>
  <si>
    <t>　・発電（売電）の最大値は【受電地点における受電電力の（変更後）最大受電電力】である、</t>
    <rPh sb="9" eb="12">
      <t>サイダイチ</t>
    </rPh>
    <phoneticPr fontId="2"/>
  </si>
  <si>
    <t>■ご自身で運転パターンを記載する場合は、以下を参考に表の値を修正ください。(修正せずご提出いただいても問題ございません)</t>
    <rPh sb="2" eb="4">
      <t>ジシン</t>
    </rPh>
    <rPh sb="5" eb="7">
      <t>ウンテン</t>
    </rPh>
    <rPh sb="12" eb="14">
      <t>キサイ</t>
    </rPh>
    <rPh sb="16" eb="18">
      <t>バアイ</t>
    </rPh>
    <rPh sb="20" eb="22">
      <t>イカ</t>
    </rPh>
    <rPh sb="23" eb="25">
      <t>サンコウ</t>
    </rPh>
    <rPh sb="26" eb="27">
      <t>ヒョウ</t>
    </rPh>
    <rPh sb="28" eb="29">
      <t>アタイ</t>
    </rPh>
    <rPh sb="30" eb="32">
      <t>シュウセイ</t>
    </rPh>
    <rPh sb="38" eb="40">
      <t>シュウセイ</t>
    </rPh>
    <rPh sb="43" eb="45">
      <t>テイシュツ</t>
    </rPh>
    <rPh sb="51" eb="53">
      <t>モンダイ</t>
    </rPh>
    <phoneticPr fontId="2"/>
  </si>
  <si>
    <t>■入力シート記載の【受電地点における受電電力の（変更後）最大/最小受電電力】をもとに、</t>
    <rPh sb="1" eb="3">
      <t>ニュウリョク</t>
    </rPh>
    <rPh sb="6" eb="8">
      <t>キサイ</t>
    </rPh>
    <rPh sb="10" eb="14">
      <t>ジュデンチテン</t>
    </rPh>
    <rPh sb="18" eb="22">
      <t>ジュデンデンリョク</t>
    </rPh>
    <rPh sb="24" eb="27">
      <t>ヘンコウゴ</t>
    </rPh>
    <rPh sb="28" eb="30">
      <t>サイダイ</t>
    </rPh>
    <rPh sb="31" eb="33">
      <t>サイショウ</t>
    </rPh>
    <rPh sb="33" eb="35">
      <t>ジュデン</t>
    </rPh>
    <rPh sb="35" eb="37">
      <t>デンリョク</t>
    </rPh>
    <phoneticPr fontId="2"/>
  </si>
  <si>
    <t>入力シートで記載した【電柱番号】</t>
    <rPh sb="0" eb="2">
      <t>ニュウリョク</t>
    </rPh>
    <rPh sb="6" eb="8">
      <t>キサイ</t>
    </rPh>
    <phoneticPr fontId="2"/>
  </si>
  <si>
    <t>　【パネルの情報】</t>
    <rPh sb="6" eb="8">
      <t>ジョウホウ</t>
    </rPh>
    <phoneticPr fontId="2"/>
  </si>
  <si>
    <t>種類</t>
    <rPh sb="0" eb="2">
      <t>シュルイ</t>
    </rPh>
    <phoneticPr fontId="2"/>
  </si>
  <si>
    <t>セット</t>
  </si>
  <si>
    <t>セット</t>
    <phoneticPr fontId="2"/>
  </si>
  <si>
    <t>【セット数】</t>
    <rPh sb="4" eb="5">
      <t>スウ</t>
    </rPh>
    <phoneticPr fontId="2"/>
  </si>
  <si>
    <t>種類</t>
    <phoneticPr fontId="2"/>
  </si>
  <si>
    <t>４.  定格出力合計等のご入力</t>
    <rPh sb="4" eb="6">
      <t>テイカク</t>
    </rPh>
    <rPh sb="6" eb="8">
      <t>シュツリョク</t>
    </rPh>
    <rPh sb="8" eb="10">
      <t>ゴウケイ</t>
    </rPh>
    <rPh sb="10" eb="11">
      <t>ナド</t>
    </rPh>
    <phoneticPr fontId="2"/>
  </si>
  <si>
    <t>５.  負荷設備等のご入力</t>
    <rPh sb="4" eb="8">
      <t>フカセツビ</t>
    </rPh>
    <rPh sb="8" eb="9">
      <t>ナド</t>
    </rPh>
    <phoneticPr fontId="2"/>
  </si>
  <si>
    <t>　パネル枚数1種類目</t>
    <rPh sb="4" eb="6">
      <t>マイスウ</t>
    </rPh>
    <rPh sb="7" eb="10">
      <t>シュルイメ</t>
    </rPh>
    <phoneticPr fontId="2"/>
  </si>
  <si>
    <t>　パネル枚数2種類目</t>
    <rPh sb="4" eb="6">
      <t>マイスウ</t>
    </rPh>
    <rPh sb="7" eb="10">
      <t>シュルイメ</t>
    </rPh>
    <phoneticPr fontId="2"/>
  </si>
  <si>
    <t>　パネル枚数3種類目</t>
    <rPh sb="4" eb="6">
      <t>マイスウ</t>
    </rPh>
    <rPh sb="7" eb="10">
      <t>シュルイメ</t>
    </rPh>
    <phoneticPr fontId="2"/>
  </si>
  <si>
    <t>　パネル枚数4種類目</t>
    <rPh sb="4" eb="6">
      <t>マイスウ</t>
    </rPh>
    <rPh sb="7" eb="10">
      <t>シュルイメ</t>
    </rPh>
    <phoneticPr fontId="2"/>
  </si>
  <si>
    <t>　パネル枚数5種類目</t>
    <rPh sb="4" eb="6">
      <t>マイスウ</t>
    </rPh>
    <rPh sb="7" eb="10">
      <t>シュルイメ</t>
    </rPh>
    <phoneticPr fontId="2"/>
  </si>
  <si>
    <t>【定格出力合計・契約受電電力の求め方】</t>
    <rPh sb="1" eb="5">
      <t>テイカクシュツリョク</t>
    </rPh>
    <rPh sb="5" eb="7">
      <t>ゴウケイ</t>
    </rPh>
    <rPh sb="8" eb="10">
      <t>ケイヤク</t>
    </rPh>
    <rPh sb="10" eb="14">
      <t>ジュデンデンリョク</t>
    </rPh>
    <rPh sb="15" eb="16">
      <t>モト</t>
    </rPh>
    <rPh sb="17" eb="18">
      <t>カタ</t>
    </rPh>
    <phoneticPr fontId="2"/>
  </si>
  <si>
    <t>■下記の【定格出力合計・契約受電電力の求め方】をご確認のうえ、入力シートをご記載ください。</t>
    <rPh sb="1" eb="3">
      <t>カキ</t>
    </rPh>
    <rPh sb="5" eb="9">
      <t>テイカクシュツリョク</t>
    </rPh>
    <rPh sb="9" eb="11">
      <t>ゴウケイ</t>
    </rPh>
    <rPh sb="12" eb="14">
      <t>ケイヤク</t>
    </rPh>
    <rPh sb="14" eb="16">
      <t>ジュデン</t>
    </rPh>
    <rPh sb="16" eb="18">
      <t>デンリョク</t>
    </rPh>
    <rPh sb="19" eb="20">
      <t>モト</t>
    </rPh>
    <rPh sb="21" eb="22">
      <t>カタ</t>
    </rPh>
    <rPh sb="25" eb="27">
      <t>カクニン</t>
    </rPh>
    <rPh sb="31" eb="33">
      <t>ニュウリョク</t>
    </rPh>
    <rPh sb="38" eb="40">
      <t>キサイ</t>
    </rPh>
    <phoneticPr fontId="2"/>
  </si>
  <si>
    <t>入力不要項目です</t>
    <rPh sb="0" eb="2">
      <t>ニュウリョク</t>
    </rPh>
    <rPh sb="2" eb="4">
      <t>フヨウ</t>
    </rPh>
    <rPh sb="4" eb="6">
      <t>コウモク</t>
    </rPh>
    <phoneticPr fontId="2"/>
  </si>
  <si>
    <t>入力必須項目です</t>
    <rPh sb="0" eb="2">
      <t>ニュウリョク</t>
    </rPh>
    <rPh sb="2" eb="4">
      <t>ヒッス</t>
    </rPh>
    <rPh sb="4" eb="6">
      <t>コウモク</t>
    </rPh>
    <phoneticPr fontId="2"/>
  </si>
  <si>
    <t>についてご回答ください。</t>
    <phoneticPr fontId="2"/>
  </si>
  <si>
    <t>イメージ例</t>
    <rPh sb="4" eb="5">
      <t>レイ</t>
    </rPh>
    <phoneticPr fontId="2"/>
  </si>
  <si>
    <t>- 申請ガイドにて、他電源種別のお申込み書類等の記載がございますので、ご確認ください。</t>
    <rPh sb="2" eb="4">
      <t>シンセイ</t>
    </rPh>
    <rPh sb="10" eb="15">
      <t>ホカデンゲンシュベツ</t>
    </rPh>
    <rPh sb="17" eb="19">
      <t>モウシコ</t>
    </rPh>
    <rPh sb="20" eb="22">
      <t>ショルイ</t>
    </rPh>
    <rPh sb="22" eb="23">
      <t>ナド</t>
    </rPh>
    <rPh sb="24" eb="26">
      <t>キサイ</t>
    </rPh>
    <rPh sb="36" eb="38">
      <t>カクニン</t>
    </rPh>
    <phoneticPr fontId="2"/>
  </si>
  <si>
    <t>単相2線式は定格出力合計が10kW以上の場合は、受付できない場合がございますのでご了承ください</t>
    <phoneticPr fontId="2"/>
  </si>
  <si>
    <t>三相３線式</t>
  </si>
  <si>
    <r>
      <rPr>
        <b/>
        <sz val="12"/>
        <color theme="1" tint="0.249977111117893"/>
        <rFont val="Meiryo UI"/>
        <family val="3"/>
        <charset val="128"/>
      </rPr>
      <t xml:space="preserve">  </t>
    </r>
    <r>
      <rPr>
        <b/>
        <u/>
        <sz val="12"/>
        <color theme="1" tint="0.249977111117893"/>
        <rFont val="Meiryo UI"/>
        <family val="3"/>
        <charset val="128"/>
      </rPr>
      <t xml:space="preserve">出力の異なるPCSごとの設備情報をご準備ください。  </t>
    </r>
    <rPh sb="20" eb="22">
      <t>ジュンビ</t>
    </rPh>
    <phoneticPr fontId="2"/>
  </si>
  <si>
    <t>- 当社は定格出力合計（パネルと逆変換装置(PCS)※¹の各セットの定格出力を比較し、小さい方の出力をセット数分合計した値）から自家消費電力を差し引いた数値を、契約電力（受電電力）として設定します。</t>
    <rPh sb="2" eb="4">
      <t>トウシャ</t>
    </rPh>
    <rPh sb="5" eb="9">
      <t>テイカクシュツリョク</t>
    </rPh>
    <rPh sb="9" eb="11">
      <t>ゴウケイ</t>
    </rPh>
    <rPh sb="16" eb="21">
      <t>ギャクヘンカンソウチ</t>
    </rPh>
    <rPh sb="29" eb="30">
      <t>カク</t>
    </rPh>
    <rPh sb="60" eb="61">
      <t>アタイ</t>
    </rPh>
    <phoneticPr fontId="2"/>
  </si>
  <si>
    <t>※¹以降、逆変換装置(PCS)はPCSとして表記を統一いたします</t>
    <rPh sb="2" eb="4">
      <t>イコウ</t>
    </rPh>
    <rPh sb="5" eb="10">
      <t>ギャクヘンカンソウチ</t>
    </rPh>
    <rPh sb="22" eb="24">
      <t>ヒョウキ</t>
    </rPh>
    <rPh sb="25" eb="27">
      <t>トウイツ</t>
    </rPh>
    <phoneticPr fontId="2"/>
  </si>
  <si>
    <t>　・PCS/パネルの情報について、定格出力合計および受電電力を正確に把握するため、出力の異なるPCSごとの情報が必要になります。出力の異なるPCSごとに設備情報を記載ください。</t>
  </si>
  <si>
    <t>　【PCSの情報】</t>
    <rPh sb="6" eb="8">
      <t>ジョウホウ</t>
    </rPh>
    <phoneticPr fontId="2"/>
  </si>
  <si>
    <t>PCSの定格出力</t>
    <rPh sb="4" eb="6">
      <t>テイカク</t>
    </rPh>
    <rPh sb="6" eb="8">
      <t>シュツリョク</t>
    </rPh>
    <phoneticPr fontId="2"/>
  </si>
  <si>
    <t>PCSの定格容量</t>
    <rPh sb="4" eb="8">
      <t>テイカクヨウリョウ</t>
    </rPh>
    <phoneticPr fontId="2"/>
  </si>
  <si>
    <t>PCSの単体（1台あたり）の値を、定格出力よりも大きい数値で記載ください</t>
    <rPh sb="17" eb="21">
      <t>テイカクシュツリョク</t>
    </rPh>
    <rPh sb="24" eb="25">
      <t>オオ</t>
    </rPh>
    <rPh sb="27" eb="29">
      <t>スウチ</t>
    </rPh>
    <phoneticPr fontId="2"/>
  </si>
  <si>
    <t>定格出力1種類目の設備の中で、PCS1台当たりのパネル枚数の構成は何種類ありますか？</t>
    <rPh sb="0" eb="4">
      <t>テイカクシュツリョク</t>
    </rPh>
    <rPh sb="5" eb="8">
      <t>シュルイメ</t>
    </rPh>
    <rPh sb="9" eb="11">
      <t>セツビ</t>
    </rPh>
    <rPh sb="12" eb="13">
      <t>ナカ</t>
    </rPh>
    <rPh sb="19" eb="20">
      <t>ダイ</t>
    </rPh>
    <rPh sb="20" eb="21">
      <t>ア</t>
    </rPh>
    <rPh sb="27" eb="29">
      <t>マイスウ</t>
    </rPh>
    <rPh sb="30" eb="32">
      <t>コウセイ</t>
    </rPh>
    <rPh sb="33" eb="36">
      <t>ナンシュルイ</t>
    </rPh>
    <phoneticPr fontId="2"/>
  </si>
  <si>
    <t>PCS1台当たりのパネル枚数構成の内訳</t>
    <rPh sb="4" eb="5">
      <t>ダイ</t>
    </rPh>
    <rPh sb="5" eb="6">
      <t>ア</t>
    </rPh>
    <rPh sb="12" eb="13">
      <t>マイ</t>
    </rPh>
    <rPh sb="14" eb="16">
      <t>コウセイ</t>
    </rPh>
    <rPh sb="17" eb="19">
      <t>ウチワケ</t>
    </rPh>
    <phoneticPr fontId="2"/>
  </si>
  <si>
    <t>定格出力2種類目の設備の中で、PCS1台当たりのパネル枚数の構成は何種類ありますか？</t>
    <rPh sb="0" eb="2">
      <t>テイカク</t>
    </rPh>
    <rPh sb="2" eb="4">
      <t>シュツリョク</t>
    </rPh>
    <rPh sb="5" eb="8">
      <t>シュルイメ</t>
    </rPh>
    <rPh sb="9" eb="11">
      <t>セツビ</t>
    </rPh>
    <rPh sb="12" eb="13">
      <t>ナカ</t>
    </rPh>
    <rPh sb="19" eb="20">
      <t>ダイ</t>
    </rPh>
    <rPh sb="20" eb="21">
      <t>ア</t>
    </rPh>
    <rPh sb="27" eb="29">
      <t>マイスウ</t>
    </rPh>
    <rPh sb="30" eb="32">
      <t>コウセイ</t>
    </rPh>
    <rPh sb="33" eb="34">
      <t>ナン</t>
    </rPh>
    <rPh sb="34" eb="36">
      <t>シュルイ</t>
    </rPh>
    <phoneticPr fontId="2"/>
  </si>
  <si>
    <t>定格出力3種類目の設備の中で、PCS1台当たりのパネル枚数の構成は何種類ありますか？</t>
    <rPh sb="0" eb="2">
      <t>テイカク</t>
    </rPh>
    <rPh sb="2" eb="4">
      <t>シュツリョク</t>
    </rPh>
    <rPh sb="5" eb="8">
      <t>シュルイメ</t>
    </rPh>
    <rPh sb="9" eb="11">
      <t>セツビ</t>
    </rPh>
    <rPh sb="12" eb="13">
      <t>ナカ</t>
    </rPh>
    <rPh sb="19" eb="20">
      <t>ダイ</t>
    </rPh>
    <rPh sb="20" eb="21">
      <t>ア</t>
    </rPh>
    <rPh sb="27" eb="29">
      <t>マイスウ</t>
    </rPh>
    <rPh sb="30" eb="32">
      <t>コウセイ</t>
    </rPh>
    <rPh sb="33" eb="34">
      <t>ナン</t>
    </rPh>
    <rPh sb="34" eb="36">
      <t>シュルイ</t>
    </rPh>
    <phoneticPr fontId="2"/>
  </si>
  <si>
    <t>PCS1台あたりの「定格出力」と「パネル合計出力」を比較して、いずれか小さい方の合計値が自動で表示されます（【入力方法】シート参考）</t>
    <rPh sb="20" eb="24">
      <t>ゴウケイシュツリョク</t>
    </rPh>
    <rPh sb="37" eb="39">
      <t>ジドウ</t>
    </rPh>
    <rPh sb="40" eb="42">
      <t>ヒョウジ</t>
    </rPh>
    <rPh sb="55" eb="57">
      <t>ニュウリョク</t>
    </rPh>
    <rPh sb="57" eb="59">
      <t>ホウホウ</t>
    </rPh>
    <rPh sb="63" eb="65">
      <t>サンコウ</t>
    </rPh>
    <phoneticPr fontId="2"/>
  </si>
  <si>
    <t xml:space="preserve">  そのため、PCS/パネルの情報について、定格出力合計および契約電力（受電電力）を正確に把握するため、出力の異なるPCSごとの情報が必要になりますので、</t>
    <rPh sb="31" eb="33">
      <t>ケイヤク</t>
    </rPh>
    <rPh sb="33" eb="35">
      <t>デンリョク</t>
    </rPh>
    <phoneticPr fontId="2"/>
  </si>
  <si>
    <t>事故時運転継続（FRT）要件適用の有無</t>
  </si>
  <si>
    <t>3.  発電設備仕様のご入力（PCS/パネルに関して）</t>
    <phoneticPr fontId="2"/>
  </si>
  <si>
    <t>PCSの定格出力が異なる設備は何種類ありますか？</t>
    <rPh sb="4" eb="6">
      <t>ドウチ</t>
    </rPh>
    <rPh sb="6" eb="8">
      <t>テイカク</t>
    </rPh>
    <rPh sb="9" eb="10">
      <t>コト</t>
    </rPh>
    <rPh sb="12" eb="14">
      <t>セツビ</t>
    </rPh>
    <rPh sb="15" eb="18">
      <t>ナンシュルイ</t>
    </rPh>
    <phoneticPr fontId="2"/>
  </si>
  <si>
    <t>PCSの定格出力 1種類目の設備</t>
    <rPh sb="4" eb="8">
      <t>テイカクシュツリョク</t>
    </rPh>
    <rPh sb="10" eb="12">
      <t>シュルイ</t>
    </rPh>
    <rPh sb="12" eb="13">
      <t>メ</t>
    </rPh>
    <rPh sb="14" eb="16">
      <t>セツビ</t>
    </rPh>
    <phoneticPr fontId="2"/>
  </si>
  <si>
    <t>PCSの定格出力 2種類目の設備</t>
    <rPh sb="4" eb="8">
      <t>テイカクシュツリョク</t>
    </rPh>
    <rPh sb="10" eb="12">
      <t>シュルイ</t>
    </rPh>
    <rPh sb="12" eb="13">
      <t>メ</t>
    </rPh>
    <rPh sb="14" eb="16">
      <t>セツビ</t>
    </rPh>
    <phoneticPr fontId="2"/>
  </si>
  <si>
    <t>PCSの定格出力3種類目の設備</t>
    <rPh sb="4" eb="8">
      <t>テイカクシュツリョク</t>
    </rPh>
    <rPh sb="9" eb="11">
      <t>シュルイ</t>
    </rPh>
    <rPh sb="11" eb="12">
      <t>メ</t>
    </rPh>
    <rPh sb="13" eb="15">
      <t>セツビ</t>
    </rPh>
    <phoneticPr fontId="2"/>
  </si>
  <si>
    <t>EMSによる出力制御有無</t>
    <rPh sb="6" eb="8">
      <t>シュツリョク</t>
    </rPh>
    <rPh sb="8" eb="10">
      <t>セイギョ</t>
    </rPh>
    <rPh sb="10" eb="12">
      <t>ウム</t>
    </rPh>
    <phoneticPr fontId="2"/>
  </si>
  <si>
    <t>【発電設備仕様のご入力（PCS/パネルに関して）】</t>
    <phoneticPr fontId="2"/>
  </si>
  <si>
    <t>出力制限の有無</t>
    <rPh sb="0" eb="2">
      <t>シュツリョク</t>
    </rPh>
    <rPh sb="2" eb="4">
      <t>セイゲン</t>
    </rPh>
    <rPh sb="5" eb="6">
      <t>アリ</t>
    </rPh>
    <rPh sb="6" eb="7">
      <t>ナシ</t>
    </rPh>
    <phoneticPr fontId="2"/>
  </si>
  <si>
    <t>出力制限の有無</t>
    <rPh sb="0" eb="2">
      <t>シュツリョク</t>
    </rPh>
    <rPh sb="2" eb="4">
      <t>セイゲン</t>
    </rPh>
    <rPh sb="5" eb="7">
      <t>ウム</t>
    </rPh>
    <phoneticPr fontId="2"/>
  </si>
  <si>
    <t>EMSにて出力制御時の定格出力合計を入力ください</t>
    <rPh sb="5" eb="7">
      <t>シュツリョク</t>
    </rPh>
    <rPh sb="7" eb="9">
      <t>セイギョ</t>
    </rPh>
    <rPh sb="9" eb="10">
      <t>ジ</t>
    </rPh>
    <rPh sb="11" eb="13">
      <t>テイカク</t>
    </rPh>
    <rPh sb="13" eb="15">
      <t>シュツリョク</t>
    </rPh>
    <rPh sb="15" eb="17">
      <t>ゴウケイ</t>
    </rPh>
    <rPh sb="18" eb="20">
      <t>ニュウリョク</t>
    </rPh>
    <phoneticPr fontId="2"/>
  </si>
  <si>
    <t>（EMS制御後）定格出力合計</t>
    <rPh sb="4" eb="6">
      <t>セイギョ</t>
    </rPh>
    <rPh sb="6" eb="7">
      <t>ゴ</t>
    </rPh>
    <phoneticPr fontId="2"/>
  </si>
  <si>
    <t>（変更前）台数</t>
    <rPh sb="5" eb="7">
      <t>ダイスウ</t>
    </rPh>
    <phoneticPr fontId="2"/>
  </si>
  <si>
    <t>同値定格出力のPCS/逆変換装置群</t>
    <phoneticPr fontId="2"/>
  </si>
  <si>
    <t>PCSの台数は、入力シートの【3.  発電設備仕様のご入力（PCS/パネルに関して）】にご記載のPCS台数と相違はありませんか？</t>
    <phoneticPr fontId="2"/>
  </si>
  <si>
    <t>需要場所(発電設備を含めた敷地)がわかるように枠などが記載されていますか？</t>
    <rPh sb="23" eb="24">
      <t>ワク</t>
    </rPh>
    <rPh sb="27" eb="29">
      <t>キサイ</t>
    </rPh>
    <phoneticPr fontId="2"/>
  </si>
  <si>
    <t>需要場所に接する道路(進入路含めて)が記載されていますか？</t>
    <rPh sb="0" eb="2">
      <t>ジュヨウ</t>
    </rPh>
    <rPh sb="2" eb="4">
      <t>バショ</t>
    </rPh>
    <rPh sb="5" eb="6">
      <t>セッ</t>
    </rPh>
    <rPh sb="8" eb="10">
      <t>ドウロ</t>
    </rPh>
    <rPh sb="11" eb="13">
      <t>シンニュウ</t>
    </rPh>
    <rPh sb="13" eb="14">
      <t>ロ</t>
    </rPh>
    <rPh sb="14" eb="15">
      <t>フク</t>
    </rPh>
    <rPh sb="19" eb="21">
      <t>キサイ</t>
    </rPh>
    <phoneticPr fontId="2"/>
  </si>
  <si>
    <t>様式5の6敷地平面図で記載した発電設備場所が分かるように枠などが記載されていますか？</t>
    <rPh sb="28" eb="29">
      <t>ワク</t>
    </rPh>
    <rPh sb="32" eb="34">
      <t>キサイ</t>
    </rPh>
    <phoneticPr fontId="2"/>
  </si>
  <si>
    <t>住所：郵便番号</t>
    <rPh sb="0" eb="2">
      <t>ジュウショ</t>
    </rPh>
    <rPh sb="3" eb="7">
      <t>ユウビンバンゴウ</t>
    </rPh>
    <phoneticPr fontId="2"/>
  </si>
  <si>
    <t>　　  ：都道府県</t>
    <rPh sb="5" eb="9">
      <t>トドウフケン</t>
    </rPh>
    <phoneticPr fontId="2"/>
  </si>
  <si>
    <t>　　  ：市区町村以下</t>
    <rPh sb="5" eb="9">
      <t>シクチョウソン</t>
    </rPh>
    <rPh sb="9" eb="11">
      <t>イカ</t>
    </rPh>
    <phoneticPr fontId="2"/>
  </si>
  <si>
    <t>住所：都・県</t>
    <rPh sb="0" eb="2">
      <t>ジュウショ</t>
    </rPh>
    <rPh sb="3" eb="4">
      <t>ト</t>
    </rPh>
    <rPh sb="5" eb="6">
      <t>ケン</t>
    </rPh>
    <phoneticPr fontId="2"/>
  </si>
  <si>
    <t>　　  ：市区町村以下</t>
    <rPh sb="5" eb="11">
      <t>シクチョウソンイカ</t>
    </rPh>
    <phoneticPr fontId="2"/>
  </si>
  <si>
    <t>・本書類は東京電力パワーグリッド専用の申込書のため、他一般送配電事業者へのお申込みには使用できませんのでご注意ください。</t>
    <rPh sb="1" eb="4">
      <t>ホンショルイ</t>
    </rPh>
    <rPh sb="5" eb="7">
      <t>トウキョウ</t>
    </rPh>
    <rPh sb="7" eb="9">
      <t>デンリョク</t>
    </rPh>
    <rPh sb="16" eb="18">
      <t>センヨウ</t>
    </rPh>
    <rPh sb="19" eb="22">
      <t>モウシコミショ</t>
    </rPh>
    <rPh sb="26" eb="27">
      <t>ホカ</t>
    </rPh>
    <rPh sb="27" eb="29">
      <t>イッパン</t>
    </rPh>
    <rPh sb="29" eb="30">
      <t>ソウ</t>
    </rPh>
    <rPh sb="30" eb="32">
      <t>ハイデン</t>
    </rPh>
    <rPh sb="32" eb="34">
      <t>ジギョウ</t>
    </rPh>
    <rPh sb="34" eb="35">
      <t>シャ</t>
    </rPh>
    <rPh sb="38" eb="40">
      <t>モウシコ</t>
    </rPh>
    <rPh sb="43" eb="45">
      <t>シヨウ</t>
    </rPh>
    <rPh sb="53" eb="55">
      <t>チュウイ</t>
    </rPh>
    <phoneticPr fontId="2"/>
  </si>
  <si>
    <t>その他(氏名：                   　　)</t>
    <rPh sb="4" eb="6">
      <t>シメイ</t>
    </rPh>
    <phoneticPr fontId="2"/>
  </si>
  <si>
    <t>入力方法</t>
    <rPh sb="2" eb="4">
      <t>ホウホウ</t>
    </rPh>
    <phoneticPr fontId="2"/>
  </si>
  <si>
    <t>〇〇〇〇</t>
    <phoneticPr fontId="2"/>
  </si>
  <si>
    <t>【イメージ図】</t>
    <rPh sb="5" eb="6">
      <t>ズ</t>
    </rPh>
    <phoneticPr fontId="2"/>
  </si>
  <si>
    <t>【イメージ図の場合の入力内容】</t>
    <rPh sb="5" eb="6">
      <t>ズ</t>
    </rPh>
    <rPh sb="7" eb="9">
      <t>バアイ</t>
    </rPh>
    <rPh sb="10" eb="12">
      <t>ニュウリョク</t>
    </rPh>
    <rPh sb="12" eb="14">
      <t>ナイヨウ</t>
    </rPh>
    <phoneticPr fontId="2"/>
  </si>
  <si>
    <r>
      <rPr>
        <b/>
        <sz val="18"/>
        <color theme="1" tint="0.249977111117893"/>
        <rFont val="Meiryo UI"/>
        <family val="3"/>
        <charset val="128"/>
      </rPr>
      <t>【入力方法】シートにイメージと入力例を記載しておりますので、参考に入力ください(</t>
    </r>
    <r>
      <rPr>
        <b/>
        <sz val="18"/>
        <color rgb="FF0070C0"/>
        <rFont val="Meiryo UI"/>
        <family val="3"/>
        <charset val="128"/>
      </rPr>
      <t>Link</t>
    </r>
    <r>
      <rPr>
        <b/>
        <sz val="18"/>
        <color theme="1" tint="0.249977111117893"/>
        <rFont val="Meiryo UI"/>
        <family val="3"/>
        <charset val="128"/>
      </rPr>
      <t>)</t>
    </r>
    <phoneticPr fontId="2"/>
  </si>
  <si>
    <t>関数を使用せず、手入力で入力ください　例）YYYY年MM月DD日</t>
    <phoneticPr fontId="2"/>
  </si>
  <si>
    <r>
      <t>が記載されていますか？</t>
    </r>
    <r>
      <rPr>
        <sz val="6"/>
        <rFont val="Meiryo UI"/>
        <family val="3"/>
        <charset val="128"/>
      </rPr>
      <t>(不明の場合は不明と入力シートに記載ください)</t>
    </r>
    <rPh sb="1" eb="3">
      <t>キサイ</t>
    </rPh>
    <rPh sb="21" eb="23">
      <t>ニュウリョク</t>
    </rPh>
    <phoneticPr fontId="2"/>
  </si>
  <si>
    <t>入力シートで記載した【1.  契約情報のご入力-発電設備等設置場所】の住所と相違ありませんか？（周辺地図に住所を記載している場合）</t>
    <rPh sb="6" eb="8">
      <t>キサイ</t>
    </rPh>
    <rPh sb="35" eb="37">
      <t>ジュウショ</t>
    </rPh>
    <rPh sb="38" eb="40">
      <t>ソウイ</t>
    </rPh>
    <rPh sb="48" eb="52">
      <t>シュウヘンチズ</t>
    </rPh>
    <rPh sb="53" eb="55">
      <t>ジュウショ</t>
    </rPh>
    <rPh sb="56" eb="58">
      <t>キサイ</t>
    </rPh>
    <rPh sb="62" eb="64">
      <t>バアイ</t>
    </rPh>
    <phoneticPr fontId="2"/>
  </si>
  <si>
    <t>電圧フリッカ対策「有」の場合は「様式４の5対策設備の概要欄」に資料を添付してください。
※資料を添付する場合は別紙でも構いません。</t>
    <phoneticPr fontId="2"/>
  </si>
  <si>
    <t>　一例として、8時から18時までの発電（売電）の受電地点における受電電力（送電系統への送電電力）の運転パターンを表示しております。</t>
    <rPh sb="17" eb="19">
      <t>ハツデン</t>
    </rPh>
    <rPh sb="20" eb="22">
      <t>バイデン</t>
    </rPh>
    <phoneticPr fontId="2"/>
  </si>
  <si>
    <t>　※主要設備レイアウト図が下図と同じ場合はそのままご提出することも可能です。レイアウト図が異なる場合は下図を削除し、記載をお願いします。</t>
    <rPh sb="2" eb="6">
      <t>シュヨウセツビ</t>
    </rPh>
    <rPh sb="11" eb="12">
      <t>ズ</t>
    </rPh>
    <rPh sb="13" eb="15">
      <t>シタズ</t>
    </rPh>
    <rPh sb="16" eb="17">
      <t>オナ</t>
    </rPh>
    <rPh sb="18" eb="20">
      <t>バアイ</t>
    </rPh>
    <rPh sb="26" eb="28">
      <t>テイシュツ</t>
    </rPh>
    <rPh sb="33" eb="35">
      <t>カノウ</t>
    </rPh>
    <rPh sb="43" eb="44">
      <t>ズ</t>
    </rPh>
    <rPh sb="45" eb="46">
      <t>コト</t>
    </rPh>
    <rPh sb="48" eb="50">
      <t>バアイ</t>
    </rPh>
    <rPh sb="51" eb="53">
      <t>カズ</t>
    </rPh>
    <rPh sb="54" eb="56">
      <t>サクジョ</t>
    </rPh>
    <rPh sb="58" eb="60">
      <t>キサイ</t>
    </rPh>
    <rPh sb="62" eb="63">
      <t>ネガ</t>
    </rPh>
    <phoneticPr fontId="2"/>
  </si>
  <si>
    <t>発電設備等の連系開始
（試運転）</t>
    <rPh sb="0" eb="5">
      <t>ハツデンセツビトウ</t>
    </rPh>
    <rPh sb="6" eb="8">
      <t>レンケイ</t>
    </rPh>
    <rPh sb="8" eb="10">
      <t>カイシ</t>
    </rPh>
    <rPh sb="12" eb="15">
      <t>シウンテン</t>
    </rPh>
    <phoneticPr fontId="2"/>
  </si>
  <si>
    <t>発電設備等の連系開始
（営業運転開始）</t>
    <rPh sb="0" eb="5">
      <t>ハツデンセツビトウ</t>
    </rPh>
    <rPh sb="6" eb="8">
      <t>レンケイ</t>
    </rPh>
    <rPh sb="8" eb="10">
      <t>カイシ</t>
    </rPh>
    <rPh sb="12" eb="18">
      <t>エイギョウウンテンカイシ</t>
    </rPh>
    <phoneticPr fontId="2"/>
  </si>
  <si>
    <t>- 受電電力の計算が自動で行われるなど、従来の申込書よりも入力ミスが起こりづらくなっております。当社との不備に関するやり取りの減少が見込まれ、より申込完了までの期間を短くすることができますので、ぜひご活用ください。</t>
    <phoneticPr fontId="2"/>
  </si>
  <si>
    <t>■ 入力シートの「3.  発電設備仕様のご入力（PCS/パネルに関して)」「4.  定格出力合計等のご入力」の【入力の流れ】、【イメージ図】、【イメージ図の場合の入力内容】を記載しておりますので、ご確認ください</t>
    <rPh sb="2" eb="4">
      <t>ニュウリョク</t>
    </rPh>
    <rPh sb="13" eb="15">
      <t>ハツデン</t>
    </rPh>
    <rPh sb="15" eb="17">
      <t>セツビ</t>
    </rPh>
    <rPh sb="17" eb="19">
      <t>シヨウ</t>
    </rPh>
    <rPh sb="21" eb="23">
      <t>ニュウリョク</t>
    </rPh>
    <rPh sb="32" eb="33">
      <t>カン</t>
    </rPh>
    <rPh sb="56" eb="58">
      <t>ニュウリョク</t>
    </rPh>
    <rPh sb="59" eb="60">
      <t>ナガ</t>
    </rPh>
    <rPh sb="68" eb="69">
      <t>ズ</t>
    </rPh>
    <rPh sb="76" eb="77">
      <t>ズ</t>
    </rPh>
    <rPh sb="78" eb="80">
      <t>バアイ</t>
    </rPh>
    <rPh sb="81" eb="85">
      <t>ニュウリョクナイヨウ</t>
    </rPh>
    <rPh sb="87" eb="89">
      <t>キサイ</t>
    </rPh>
    <rPh sb="99" eb="101">
      <t>カクニン</t>
    </rPh>
    <phoneticPr fontId="2"/>
  </si>
  <si>
    <t>発電事業者さまがご自身の敷地内電柱に連系を希望している東電電柱の番号を記載ください
※電柱番号は電柱の番札を参考ください（不明な場合は不明と記載ください）</t>
    <rPh sb="18" eb="20">
      <t>レンケイ</t>
    </rPh>
    <phoneticPr fontId="2"/>
  </si>
  <si>
    <t>発電契約者様の名称をご記載ください（FIT制度をお申込みの場合、発電事業者様名を記載ください）</t>
    <phoneticPr fontId="2"/>
  </si>
  <si>
    <t>番地等、省略せずに記載ください</t>
    <phoneticPr fontId="2"/>
  </si>
  <si>
    <t>PCS単体（1台あたり）の定格出力を、少数点を含む値で記載ください</t>
    <rPh sb="13" eb="17">
      <t>テイカクシュツリョク</t>
    </rPh>
    <phoneticPr fontId="2"/>
  </si>
  <si>
    <t>PCS単体（1台あたり）の定格出力を、少数点を含む値で記載ください</t>
    <phoneticPr fontId="2"/>
  </si>
  <si>
    <t>一般送配電事業者又は配電事業者の同一法人又は
親子法人等　該当有無</t>
    <phoneticPr fontId="2"/>
  </si>
  <si>
    <t>確認して✓をご選択ください</t>
  </si>
  <si>
    <t>「全量売電」もしくは「余剰売電」で記載ください。 
全量売電：発電した電気を発電設備の維持・管理のみに消費し、発電した電気全てを売電する方法
余剰売電：発電した電気を発電設備の維持・管理以外に自ら消費し、余った電気を売電する方法</t>
    <rPh sb="1" eb="3">
      <t>ゼンリョウ</t>
    </rPh>
    <rPh sb="11" eb="13">
      <t>ヨジョウ</t>
    </rPh>
    <phoneticPr fontId="2"/>
  </si>
  <si>
    <t>運転パターン図は本紙にて提出されますか、それとも添付にて提出されますか？</t>
    <rPh sb="0" eb="2">
      <t>ウンテン</t>
    </rPh>
    <rPh sb="6" eb="7">
      <t>ズ</t>
    </rPh>
    <rPh sb="8" eb="10">
      <t>ホンシ</t>
    </rPh>
    <rPh sb="12" eb="14">
      <t>テイシュツ</t>
    </rPh>
    <rPh sb="24" eb="26">
      <t>テンプ</t>
    </rPh>
    <rPh sb="28" eb="30">
      <t>テイシュツ</t>
    </rPh>
    <phoneticPr fontId="2"/>
  </si>
  <si>
    <t>選択ください</t>
  </si>
  <si>
    <t>　・本様式は本シートに添付または別途提出が可能です。いずれかの方法でご提出してください。（別途提出する際もチェックリストはご確認ください）</t>
    <rPh sb="2" eb="5">
      <t>ホンヨウシキ</t>
    </rPh>
    <rPh sb="6" eb="7">
      <t>ホン</t>
    </rPh>
    <rPh sb="11" eb="13">
      <t>テンプ</t>
    </rPh>
    <rPh sb="16" eb="18">
      <t>ベット</t>
    </rPh>
    <rPh sb="18" eb="20">
      <t>テイシュツ</t>
    </rPh>
    <rPh sb="21" eb="23">
      <t>カノウ</t>
    </rPh>
    <rPh sb="31" eb="33">
      <t>ホウホウ</t>
    </rPh>
    <rPh sb="35" eb="37">
      <t>テイシュツ</t>
    </rPh>
    <phoneticPr fontId="2"/>
  </si>
  <si>
    <r>
      <t>■提出前チェックリスト</t>
    </r>
    <r>
      <rPr>
        <b/>
        <sz val="14"/>
        <color theme="5"/>
        <rFont val="Meiryo UI"/>
        <family val="3"/>
        <charset val="128"/>
      </rPr>
      <t>（別途提出する際や本シートに記載しない項目であっても、ご提出前に必ずご確認して✓ください。）</t>
    </r>
    <phoneticPr fontId="2"/>
  </si>
  <si>
    <r>
      <t>■提出前チェックリスト</t>
    </r>
    <r>
      <rPr>
        <b/>
        <sz val="14"/>
        <color theme="5"/>
        <rFont val="Meiryo UI"/>
        <family val="3"/>
        <charset val="128"/>
      </rPr>
      <t>（別途提出する際や本シートに記載しない項目であっても、ご提出前に必ずご確認して✓ください）</t>
    </r>
    <rPh sb="1" eb="4">
      <t>テイシュツマエ</t>
    </rPh>
    <phoneticPr fontId="2"/>
  </si>
  <si>
    <r>
      <t>■提出前チェックリスト</t>
    </r>
    <r>
      <rPr>
        <b/>
        <sz val="14"/>
        <color theme="5"/>
        <rFont val="Meiryo UI"/>
        <family val="3"/>
        <charset val="128"/>
      </rPr>
      <t>（別途提出する際や本シートに記載しない項目であっても、ご提出前に必ずご確認して✓ください）</t>
    </r>
    <phoneticPr fontId="2"/>
  </si>
  <si>
    <t>PCSの出力制限有無を選択ください</t>
    <phoneticPr fontId="2"/>
  </si>
  <si>
    <r>
      <t>※EMSとは、発電設備全体に対して出力制御するシステムのことです。</t>
    </r>
    <r>
      <rPr>
        <b/>
        <u/>
        <sz val="16"/>
        <color theme="3"/>
        <rFont val="Meiryo UI"/>
        <family val="3"/>
        <charset val="128"/>
      </rPr>
      <t xml:space="preserve">EMSによって出力制御を行う場合のみ
</t>
    </r>
    <r>
      <rPr>
        <sz val="16"/>
        <color theme="3"/>
        <rFont val="Meiryo UI"/>
        <family val="3"/>
        <charset val="128"/>
      </rPr>
      <t>有を選択ください</t>
    </r>
    <rPh sb="45" eb="46">
      <t>オコナ</t>
    </rPh>
    <phoneticPr fontId="2"/>
  </si>
  <si>
    <t>既設アクセス設備の受電地点特定番号取得有無</t>
    <rPh sb="0" eb="2">
      <t>キセツ</t>
    </rPh>
    <rPh sb="6" eb="8">
      <t>セツビ</t>
    </rPh>
    <rPh sb="9" eb="11">
      <t>ジュデン</t>
    </rPh>
    <rPh sb="11" eb="13">
      <t>チテン</t>
    </rPh>
    <rPh sb="13" eb="15">
      <t>トクテイ</t>
    </rPh>
    <rPh sb="15" eb="17">
      <t>バンゴウ</t>
    </rPh>
    <rPh sb="17" eb="19">
      <t>シュトク</t>
    </rPh>
    <rPh sb="19" eb="21">
      <t>ウム</t>
    </rPh>
    <phoneticPr fontId="2"/>
  </si>
  <si>
    <t>受電地点特定番号</t>
    <phoneticPr fontId="2"/>
  </si>
  <si>
    <t>各様式　右上日付</t>
    <rPh sb="0" eb="3">
      <t>カクヨウシキ</t>
    </rPh>
    <rPh sb="4" eb="5">
      <t>ミギ</t>
    </rPh>
    <rPh sb="5" eb="6">
      <t>ウエ</t>
    </rPh>
    <rPh sb="6" eb="8">
      <t>ヒヅケ</t>
    </rPh>
    <phoneticPr fontId="2"/>
  </si>
  <si>
    <t>様式１（９）特記事項</t>
    <rPh sb="0" eb="2">
      <t>ヨウシキ</t>
    </rPh>
    <phoneticPr fontId="2"/>
  </si>
  <si>
    <t>様式１（６）発電設備等変更の有無</t>
    <rPh sb="0" eb="2">
      <t>ヨウシキ</t>
    </rPh>
    <phoneticPr fontId="2"/>
  </si>
  <si>
    <t>様式１（８）連絡先</t>
    <rPh sb="0" eb="2">
      <t>ヨウシキ</t>
    </rPh>
    <phoneticPr fontId="2"/>
  </si>
  <si>
    <t>様式１（７）契約種別</t>
    <rPh sb="0" eb="2">
      <t>ヨウシキ</t>
    </rPh>
    <phoneticPr fontId="2"/>
  </si>
  <si>
    <t>様式１（５）既設アクセス設備の有無</t>
    <rPh sb="0" eb="2">
      <t>ヨウシキ</t>
    </rPh>
    <rPh sb="15" eb="17">
      <t>ウム</t>
    </rPh>
    <phoneticPr fontId="2"/>
  </si>
  <si>
    <t>数値で入力される場合、　「遅れ」　「進み」が数値の前に自動入力されます</t>
    <phoneticPr fontId="2"/>
  </si>
  <si>
    <t>・利用者さまが円滑にお申し込みいただけますよう、また東京電力パワーグリッドの業務効率化のため独自に改訂を行った申込書となっております。</t>
    <rPh sb="1" eb="4">
      <t>リヨウシャ</t>
    </rPh>
    <rPh sb="7" eb="9">
      <t>エンカツ</t>
    </rPh>
    <rPh sb="11" eb="12">
      <t>モウ</t>
    </rPh>
    <rPh sb="13" eb="14">
      <t>コ</t>
    </rPh>
    <rPh sb="26" eb="28">
      <t>トウキョウ</t>
    </rPh>
    <rPh sb="28" eb="30">
      <t>デンリョク</t>
    </rPh>
    <rPh sb="38" eb="40">
      <t>ギョウム</t>
    </rPh>
    <rPh sb="46" eb="48">
      <t>ドクジ</t>
    </rPh>
    <rPh sb="49" eb="51">
      <t>カイテイ</t>
    </rPh>
    <rPh sb="52" eb="53">
      <t>オコナ</t>
    </rPh>
    <rPh sb="55" eb="58">
      <t>モウシコミショ</t>
    </rPh>
    <phoneticPr fontId="2"/>
  </si>
  <si>
    <t xml:space="preserve"> - 灰色セル（入力不要項目）に記載がないかご確認ください。入力シートの最上部入力項目数が０であっても灰色セル（入力不要項目）に記載がある状態でご提出しないようよろしくお願いいたします。</t>
    <rPh sb="3" eb="5">
      <t>ハイイロ</t>
    </rPh>
    <rPh sb="8" eb="10">
      <t>ニュウリョク</t>
    </rPh>
    <rPh sb="10" eb="12">
      <t>フヨウ</t>
    </rPh>
    <rPh sb="12" eb="14">
      <t>コウモク</t>
    </rPh>
    <rPh sb="16" eb="18">
      <t>キサイ</t>
    </rPh>
    <rPh sb="23" eb="25">
      <t>カクニン</t>
    </rPh>
    <rPh sb="30" eb="32">
      <t>ニュウリョク</t>
    </rPh>
    <rPh sb="36" eb="39">
      <t>サイジョウブ</t>
    </rPh>
    <rPh sb="39" eb="41">
      <t>ニュウリョク</t>
    </rPh>
    <rPh sb="41" eb="44">
      <t>コウモクスウ</t>
    </rPh>
    <rPh sb="51" eb="53">
      <t>ハイイロ</t>
    </rPh>
    <rPh sb="56" eb="58">
      <t>ニュウリョク</t>
    </rPh>
    <rPh sb="58" eb="60">
      <t>フヨウ</t>
    </rPh>
    <rPh sb="60" eb="62">
      <t>コウモク</t>
    </rPh>
    <rPh sb="64" eb="66">
      <t>キサイ</t>
    </rPh>
    <rPh sb="69" eb="71">
      <t>ジョウタイ</t>
    </rPh>
    <rPh sb="73" eb="75">
      <t>テイシュツ</t>
    </rPh>
    <rPh sb="85" eb="86">
      <t>ネガ</t>
    </rPh>
    <phoneticPr fontId="2"/>
  </si>
  <si>
    <t xml:space="preserve"> - ご提出の前に、入力シートの入力項目に誤りが無いか、入力不要項目（灰色セル）に記載がないか、各様式が検討内容に合っているかをお確かめの上ご提出いただきますようお願いいたします。</t>
    <rPh sb="32" eb="34">
      <t>コウモク</t>
    </rPh>
    <rPh sb="35" eb="37">
      <t>ハイイロ</t>
    </rPh>
    <rPh sb="41" eb="43">
      <t>キサイ</t>
    </rPh>
    <phoneticPr fontId="2"/>
  </si>
  <si>
    <t>任意入力項目です</t>
    <rPh sb="0" eb="2">
      <t>ニンイ</t>
    </rPh>
    <rPh sb="2" eb="4">
      <t>ニュウリョク</t>
    </rPh>
    <rPh sb="4" eb="6">
      <t>コウモク</t>
    </rPh>
    <phoneticPr fontId="2"/>
  </si>
  <si>
    <t>※灰色セルは自動計算が正確に行われなくなる可能性がございますので入力の必要はございません。</t>
    <rPh sb="1" eb="3">
      <t>ハイイロ</t>
    </rPh>
    <rPh sb="35" eb="37">
      <t>ヒツヨウ</t>
    </rPh>
    <phoneticPr fontId="2"/>
  </si>
  <si>
    <r>
      <rPr>
        <sz val="11"/>
        <color theme="1" tint="0.249977111117893"/>
        <rFont val="Meiryo UI"/>
        <family val="3"/>
        <charset val="128"/>
      </rPr>
      <t>・本書類は</t>
    </r>
    <r>
      <rPr>
        <b/>
        <u/>
        <sz val="11"/>
        <color theme="1" tint="0.249977111117893"/>
        <rFont val="Meiryo UI"/>
        <family val="3"/>
        <charset val="128"/>
      </rPr>
      <t>単独の太陽光のみ対応</t>
    </r>
    <r>
      <rPr>
        <sz val="11"/>
        <color theme="1" tint="0.249977111117893"/>
        <rFont val="Meiryo UI"/>
        <family val="3"/>
        <charset val="128"/>
      </rPr>
      <t>しており、他電源種別(蓄電池併設含む)のお申込には対応していませんのでご注意ください。</t>
    </r>
    <rPh sb="1" eb="2">
      <t>ホン</t>
    </rPh>
    <rPh sb="2" eb="4">
      <t>ショルイ</t>
    </rPh>
    <rPh sb="5" eb="7">
      <t>タンドク</t>
    </rPh>
    <rPh sb="8" eb="11">
      <t>タイヨウコウ</t>
    </rPh>
    <rPh sb="13" eb="15">
      <t>タイオウ</t>
    </rPh>
    <rPh sb="20" eb="23">
      <t>ホカデンゲン</t>
    </rPh>
    <rPh sb="23" eb="25">
      <t>シュベツ</t>
    </rPh>
    <rPh sb="26" eb="29">
      <t>チクデンチ</t>
    </rPh>
    <rPh sb="29" eb="31">
      <t>ヘイセツ</t>
    </rPh>
    <rPh sb="31" eb="32">
      <t>フク</t>
    </rPh>
    <rPh sb="36" eb="38">
      <t>モウシコミ</t>
    </rPh>
    <rPh sb="40" eb="42">
      <t>タイオウ</t>
    </rPh>
    <rPh sb="51" eb="53">
      <t>チュウイ</t>
    </rPh>
    <phoneticPr fontId="2"/>
  </si>
  <si>
    <r>
      <t xml:space="preserve">台数  </t>
    </r>
    <r>
      <rPr>
        <sz val="16"/>
        <color rgb="FFC00000"/>
        <rFont val="Meiryo UI"/>
        <family val="3"/>
        <charset val="128"/>
      </rPr>
      <t>※入力不要</t>
    </r>
    <rPh sb="0" eb="2">
      <t>ダイスウ</t>
    </rPh>
    <phoneticPr fontId="2"/>
  </si>
  <si>
    <r>
      <t>台数　</t>
    </r>
    <r>
      <rPr>
        <sz val="16"/>
        <color rgb="FFC00000"/>
        <rFont val="Meiryo UI"/>
        <family val="3"/>
        <charset val="128"/>
      </rPr>
      <t>※入力不要</t>
    </r>
    <rPh sb="0" eb="2">
      <t>ダイスウ</t>
    </rPh>
    <rPh sb="4" eb="6">
      <t>ニュウリョク</t>
    </rPh>
    <rPh sb="6" eb="8">
      <t>フヨウ</t>
    </rPh>
    <phoneticPr fontId="2"/>
  </si>
  <si>
    <t>下部のセット数の合計台数が自動転記されますので入力は不要です</t>
    <rPh sb="0" eb="2">
      <t>カブ</t>
    </rPh>
    <rPh sb="6" eb="7">
      <t>スウ</t>
    </rPh>
    <rPh sb="8" eb="10">
      <t>ゴウケイ</t>
    </rPh>
    <rPh sb="10" eb="12">
      <t>ダイスウ</t>
    </rPh>
    <rPh sb="13" eb="15">
      <t>ジドウ</t>
    </rPh>
    <rPh sb="15" eb="17">
      <t>テンキ</t>
    </rPh>
    <rPh sb="23" eb="25">
      <t>ニュウリョク</t>
    </rPh>
    <rPh sb="26" eb="28">
      <t>フヨウ</t>
    </rPh>
    <phoneticPr fontId="2"/>
  </si>
  <si>
    <t>下部のセット数の合計台数が自動転記されますので入力は不要です</t>
    <phoneticPr fontId="2"/>
  </si>
  <si>
    <r>
      <t>台数　</t>
    </r>
    <r>
      <rPr>
        <sz val="16"/>
        <color rgb="FFFF0000"/>
        <rFont val="Meiryo UI"/>
        <family val="3"/>
        <charset val="128"/>
      </rPr>
      <t>※入力不要</t>
    </r>
    <rPh sb="0" eb="2">
      <t>ダイスウ</t>
    </rPh>
    <rPh sb="3" eb="8">
      <t>コメジルシニュウリョクフヨウ</t>
    </rPh>
    <phoneticPr fontId="2"/>
  </si>
  <si>
    <t>色の任意入力項目に入力できる場合は入力ください）</t>
    <phoneticPr fontId="2"/>
  </si>
  <si>
    <r>
      <t xml:space="preserve">系統連系技術要件に基づいたサイバーセキュリティ対策を実施しますか？
</t>
    </r>
    <r>
      <rPr>
        <sz val="16"/>
        <color rgb="FFC00000"/>
        <rFont val="Meiryo UI"/>
        <family val="3"/>
        <charset val="128"/>
      </rPr>
      <t>※✓のない場合は申込ができませんのでご注意ください</t>
    </r>
    <rPh sb="26" eb="28">
      <t>ジッシ</t>
    </rPh>
    <rPh sb="40" eb="42">
      <t>バアイ</t>
    </rPh>
    <rPh sb="43" eb="45">
      <t>モウシコミ</t>
    </rPh>
    <rPh sb="54" eb="56">
      <t>チュウイ</t>
    </rPh>
    <phoneticPr fontId="2"/>
  </si>
  <si>
    <t>※シート上部に表示される入力項目数が残り0項目になる、および黄色セルがなくなるようにご入力ください。</t>
    <phoneticPr fontId="2"/>
  </si>
  <si>
    <t>【負荷設備等のご入力】</t>
    <phoneticPr fontId="2"/>
  </si>
  <si>
    <t>【定格出力合計等のご入力】</t>
    <rPh sb="1" eb="7">
      <t>テイカクシュツリョクゴウケイ</t>
    </rPh>
    <rPh sb="7" eb="8">
      <t>ナド</t>
    </rPh>
    <rPh sb="10" eb="12">
      <t>ニュウリョク</t>
    </rPh>
    <phoneticPr fontId="2"/>
  </si>
  <si>
    <t>■ 本シートの黄色セル（入力必須項目）がなくなるように入力ください（セル内が空白スペースのみですと黄色のまま残り続けますので空白スペースのみとならないように入力ください）</t>
    <rPh sb="2" eb="3">
      <t>ホン</t>
    </rPh>
    <rPh sb="7" eb="9">
      <t>キイロ</t>
    </rPh>
    <rPh sb="12" eb="14">
      <t>ニュウリョク</t>
    </rPh>
    <rPh sb="14" eb="18">
      <t>ヒッスコウモク</t>
    </rPh>
    <rPh sb="27" eb="29">
      <t>ニュウリョク</t>
    </rPh>
    <phoneticPr fontId="2"/>
  </si>
  <si>
    <t>様式１</t>
    <rPh sb="0" eb="2">
      <t>ヨウシキ</t>
    </rPh>
    <phoneticPr fontId="117"/>
  </si>
  <si>
    <t>【高圧】</t>
    <rPh sb="1" eb="3">
      <t>コウアツ</t>
    </rPh>
    <phoneticPr fontId="117"/>
  </si>
  <si>
    <t>御中</t>
    <rPh sb="0" eb="2">
      <t>オンチュウ</t>
    </rPh>
    <phoneticPr fontId="117"/>
  </si>
  <si>
    <t>【申込者】</t>
    <rPh sb="1" eb="4">
      <t>モウシコミシャ</t>
    </rPh>
    <phoneticPr fontId="117"/>
  </si>
  <si>
    <t>住所</t>
    <rPh sb="0" eb="1">
      <t>ジュウ</t>
    </rPh>
    <rPh sb="1" eb="2">
      <t>ショ</t>
    </rPh>
    <phoneticPr fontId="117"/>
  </si>
  <si>
    <t>〒</t>
    <phoneticPr fontId="117"/>
  </si>
  <si>
    <t>(フリガナ)</t>
    <phoneticPr fontId="117"/>
  </si>
  <si>
    <t>事業者名</t>
    <rPh sb="0" eb="4">
      <t>ジギョウシャメイ</t>
    </rPh>
    <phoneticPr fontId="117"/>
  </si>
  <si>
    <t>代表者氏名</t>
    <rPh sb="0" eb="3">
      <t>ダイヒョウシャ</t>
    </rPh>
    <rPh sb="3" eb="5">
      <t>シメイ</t>
    </rPh>
    <phoneticPr fontId="117"/>
  </si>
  <si>
    <t>フリガナ</t>
    <phoneticPr fontId="117"/>
  </si>
  <si>
    <t>一般送配電事業者又は配電事業者の
同一法人又は親子法人等 該当有無</t>
    <phoneticPr fontId="117"/>
  </si>
  <si>
    <t>（２）発電所名（仮称可）</t>
    <phoneticPr fontId="117"/>
  </si>
  <si>
    <t>フリガナ</t>
    <phoneticPr fontId="117"/>
  </si>
  <si>
    <t>（３）発電設備等設置場所の住所</t>
    <phoneticPr fontId="117"/>
  </si>
  <si>
    <t>（４）連系先一般送配電事業者又は配電事業者</t>
    <phoneticPr fontId="117"/>
  </si>
  <si>
    <t>※１：アクセス設備：発電設備等を送電系統に連系するための流通設備</t>
    <rPh sb="7" eb="9">
      <t>セツビ</t>
    </rPh>
    <rPh sb="10" eb="12">
      <t>ハツデン</t>
    </rPh>
    <rPh sb="12" eb="14">
      <t>セツビ</t>
    </rPh>
    <rPh sb="14" eb="15">
      <t>トウ</t>
    </rPh>
    <rPh sb="16" eb="18">
      <t>ソウデン</t>
    </rPh>
    <rPh sb="18" eb="20">
      <t>ケイトウ</t>
    </rPh>
    <rPh sb="21" eb="23">
      <t>レンケイ</t>
    </rPh>
    <rPh sb="28" eb="30">
      <t>リュウツウ</t>
    </rPh>
    <rPh sb="30" eb="32">
      <t>セツビ</t>
    </rPh>
    <phoneticPr fontId="117"/>
  </si>
  <si>
    <t>（６）発電設備等変更の有無</t>
    <rPh sb="3" eb="8">
      <t>ハツデンセツビトウ</t>
    </rPh>
    <rPh sb="8" eb="10">
      <t>ヘンコウ</t>
    </rPh>
    <rPh sb="11" eb="13">
      <t>ウム</t>
    </rPh>
    <phoneticPr fontId="117"/>
  </si>
  <si>
    <r>
      <t>（７）契約種別</t>
    </r>
    <r>
      <rPr>
        <vertAlign val="superscript"/>
        <sz val="10"/>
        <color theme="1"/>
        <rFont val="ＭＳ 明朝"/>
        <family val="1"/>
        <charset val="128"/>
      </rPr>
      <t>※２</t>
    </r>
    <r>
      <rPr>
        <sz val="10"/>
        <color theme="1"/>
        <rFont val="ＭＳ 明朝"/>
        <family val="1"/>
        <charset val="128"/>
      </rPr>
      <t>（予定）</t>
    </r>
    <phoneticPr fontId="117"/>
  </si>
  <si>
    <t>※２：入札の対象（FIT/FIP）をご確認のうえ、選択して下さい。</t>
    <rPh sb="25" eb="27">
      <t>センタク</t>
    </rPh>
    <phoneticPr fontId="117"/>
  </si>
  <si>
    <t>住所　〒</t>
    <phoneticPr fontId="117"/>
  </si>
  <si>
    <t>事業者名：</t>
    <phoneticPr fontId="117"/>
  </si>
  <si>
    <t>所属：</t>
    <phoneticPr fontId="117"/>
  </si>
  <si>
    <t>担当者名：</t>
    <phoneticPr fontId="117"/>
  </si>
  <si>
    <t>電話：</t>
    <phoneticPr fontId="117"/>
  </si>
  <si>
    <t>e - mail：</t>
    <phoneticPr fontId="117"/>
  </si>
  <si>
    <t>住所　〒</t>
    <phoneticPr fontId="117"/>
  </si>
  <si>
    <t>担当者名：</t>
    <phoneticPr fontId="117"/>
  </si>
  <si>
    <t>接続検討料請求書の送付先</t>
    <rPh sb="0" eb="2">
      <t>セツゾク</t>
    </rPh>
    <rPh sb="2" eb="4">
      <t>ケントウ</t>
    </rPh>
    <rPh sb="4" eb="5">
      <t>リョウ</t>
    </rPh>
    <rPh sb="5" eb="8">
      <t>セイキュウショ</t>
    </rPh>
    <rPh sb="9" eb="12">
      <t>ソウフサキ</t>
    </rPh>
    <phoneticPr fontId="2"/>
  </si>
  <si>
    <t>【接続検討回答書の送付先】</t>
    <phoneticPr fontId="117"/>
  </si>
  <si>
    <t>接続検討回答書の送付先</t>
  </si>
  <si>
    <t>接続検討回答書の送付先</t>
    <rPh sb="0" eb="2">
      <t>セツゾク</t>
    </rPh>
    <rPh sb="2" eb="4">
      <t>ケントウ</t>
    </rPh>
    <rPh sb="4" eb="7">
      <t>カイトウショ</t>
    </rPh>
    <rPh sb="8" eb="11">
      <t>ソウフサキ</t>
    </rPh>
    <phoneticPr fontId="2"/>
  </si>
  <si>
    <t>申込書に関する連絡先窓口と同じ</t>
    <rPh sb="0" eb="3">
      <t>モウシコミショ</t>
    </rPh>
    <rPh sb="4" eb="5">
      <t>カン</t>
    </rPh>
    <rPh sb="7" eb="10">
      <t>レンラクサキ</t>
    </rPh>
    <rPh sb="10" eb="12">
      <t>マドグチ</t>
    </rPh>
    <rPh sb="13" eb="14">
      <t>オナ</t>
    </rPh>
    <phoneticPr fontId="2"/>
  </si>
  <si>
    <t>東京電力パワーグリッド株式会社</t>
    <phoneticPr fontId="2"/>
  </si>
  <si>
    <t>様式２</t>
    <rPh sb="0" eb="2">
      <t>ヨウシキ</t>
    </rPh>
    <phoneticPr fontId="117"/>
  </si>
  <si>
    <t>（３）発電設備等の連系開始希望日（営業運転開始日）</t>
    <rPh sb="21" eb="24">
      <t>カイシビ</t>
    </rPh>
    <phoneticPr fontId="117"/>
  </si>
  <si>
    <t>２．希望受電電圧・予備電線路希望の有無</t>
    <phoneticPr fontId="117"/>
  </si>
  <si>
    <t>希望する予備送電サービス（有の場合）</t>
    <rPh sb="13" eb="14">
      <t>アリ</t>
    </rPh>
    <rPh sb="15" eb="17">
      <t>バアイ</t>
    </rPh>
    <phoneticPr fontId="117"/>
  </si>
  <si>
    <t>予備送電サービス契約電力（有の場合）</t>
    <rPh sb="13" eb="14">
      <t>アリ</t>
    </rPh>
    <rPh sb="15" eb="17">
      <t>バアイ</t>
    </rPh>
    <phoneticPr fontId="117"/>
  </si>
  <si>
    <t>（１）－１　新設・増設の電源種別</t>
    <phoneticPr fontId="117"/>
  </si>
  <si>
    <r>
      <t>（１）－２　新設・増設の電源種別</t>
    </r>
    <r>
      <rPr>
        <vertAlign val="superscript"/>
        <sz val="10"/>
        <rFont val="ＭＳ 明朝"/>
        <family val="1"/>
        <charset val="128"/>
      </rPr>
      <t>※8</t>
    </r>
    <phoneticPr fontId="117"/>
  </si>
  <si>
    <t>新設・増設する電源種別</t>
    <rPh sb="0" eb="2">
      <t>シンセツ</t>
    </rPh>
    <rPh sb="3" eb="5">
      <t>ゾウセツ</t>
    </rPh>
    <rPh sb="7" eb="9">
      <t>デンゲン</t>
    </rPh>
    <rPh sb="9" eb="11">
      <t>シュベツ</t>
    </rPh>
    <phoneticPr fontId="117"/>
  </si>
  <si>
    <t>初期設定は「なし」</t>
    <rPh sb="0" eb="4">
      <t>ショキセッテイ</t>
    </rPh>
    <phoneticPr fontId="117"/>
  </si>
  <si>
    <r>
      <t>特別措置の適用予定</t>
    </r>
    <r>
      <rPr>
        <vertAlign val="superscript"/>
        <sz val="10"/>
        <rFont val="ＭＳ 明朝"/>
        <family val="1"/>
        <charset val="128"/>
      </rPr>
      <t>※10</t>
    </r>
    <rPh sb="0" eb="4">
      <t>トクベツソチ</t>
    </rPh>
    <rPh sb="5" eb="7">
      <t>テキヨウ</t>
    </rPh>
    <rPh sb="7" eb="9">
      <t>ヨテイ</t>
    </rPh>
    <phoneticPr fontId="117"/>
  </si>
  <si>
    <r>
      <t>早期連系追加対策
(充電制限)の適用希望</t>
    </r>
    <r>
      <rPr>
        <vertAlign val="superscript"/>
        <sz val="10"/>
        <rFont val="ＭＳ 明朝"/>
        <family val="1"/>
        <charset val="128"/>
      </rPr>
      <t>※11</t>
    </r>
    <rPh sb="0" eb="4">
      <t>ソウキレンケイ</t>
    </rPh>
    <rPh sb="4" eb="6">
      <t>ツイカ</t>
    </rPh>
    <rPh sb="6" eb="8">
      <t>タイサク</t>
    </rPh>
    <rPh sb="10" eb="14">
      <t>ジュウデンセイゲン</t>
    </rPh>
    <rPh sb="16" eb="20">
      <t>テキヨウキボウ</t>
    </rPh>
    <phoneticPr fontId="117"/>
  </si>
  <si>
    <t>（蓄電池の場合のみ選択して下さい）</t>
  </si>
  <si>
    <t>備考欄</t>
    <rPh sb="0" eb="3">
      <t>ビコウラン</t>
    </rPh>
    <phoneticPr fontId="117"/>
  </si>
  <si>
    <r>
      <t>（２）－１　既設の電源種別（既設電源がある場合）</t>
    </r>
    <r>
      <rPr>
        <vertAlign val="superscript"/>
        <sz val="10"/>
        <rFont val="ＭＳ 明朝"/>
        <family val="1"/>
        <charset val="128"/>
      </rPr>
      <t>※9</t>
    </r>
    <rPh sb="14" eb="18">
      <t>キセツデンゲン</t>
    </rPh>
    <rPh sb="21" eb="23">
      <t>バアイ</t>
    </rPh>
    <phoneticPr fontId="117"/>
  </si>
  <si>
    <r>
      <t>（２）－２　既設の電源種別（既設電源がある場合）</t>
    </r>
    <r>
      <rPr>
        <vertAlign val="superscript"/>
        <sz val="10"/>
        <rFont val="ＭＳ 明朝"/>
        <family val="1"/>
        <charset val="128"/>
      </rPr>
      <t>※9</t>
    </r>
    <rPh sb="14" eb="18">
      <t>キセツデンゲン</t>
    </rPh>
    <rPh sb="21" eb="23">
      <t>バアイ</t>
    </rPh>
    <phoneticPr fontId="117"/>
  </si>
  <si>
    <t>既設電源種別</t>
    <rPh sb="0" eb="2">
      <t>キセツ</t>
    </rPh>
    <rPh sb="2" eb="4">
      <t>デンゲン</t>
    </rPh>
    <rPh sb="4" eb="6">
      <t>シュベツ</t>
    </rPh>
    <phoneticPr fontId="117"/>
  </si>
  <si>
    <t>※４：発電機定格出力1,000kWを超えるもの。　      ※５：発電機定格出力1,000kW以下のもの。</t>
    <phoneticPr fontId="117"/>
  </si>
  <si>
    <t>※８：新設、増設時に電源種別が複数ある場合は、「（１）－２　新設・増設の電源種別」を使用ください。（初期設定は「なし」）</t>
    <rPh sb="3" eb="5">
      <t>シンセツ</t>
    </rPh>
    <rPh sb="6" eb="8">
      <t>ゾウセツ</t>
    </rPh>
    <rPh sb="8" eb="9">
      <t>ジ</t>
    </rPh>
    <rPh sb="12" eb="14">
      <t>シュベツ</t>
    </rPh>
    <rPh sb="42" eb="44">
      <t>シヨウ</t>
    </rPh>
    <phoneticPr fontId="121"/>
  </si>
  <si>
    <t>※９：既設電源種別について選択ください。既設電源種別が複数ある場合は、「（２）－２　既設の電源種別」を使用ください。（初期設定は「なし」)</t>
    <rPh sb="3" eb="5">
      <t>キセツ</t>
    </rPh>
    <rPh sb="5" eb="7">
      <t>デンゲン</t>
    </rPh>
    <rPh sb="7" eb="9">
      <t>シュベツ</t>
    </rPh>
    <rPh sb="20" eb="22">
      <t>キセツ</t>
    </rPh>
    <rPh sb="22" eb="24">
      <t>デンゲン</t>
    </rPh>
    <rPh sb="24" eb="26">
      <t>シュベツ</t>
    </rPh>
    <rPh sb="42" eb="44">
      <t>キセツ</t>
    </rPh>
    <rPh sb="51" eb="53">
      <t>シヨウ</t>
    </rPh>
    <phoneticPr fontId="121"/>
  </si>
  <si>
    <t>※10：電源種別が「揚水」または「蓄電池」の場合は、「特別措置の適用予定」の有無についてご選択ください。</t>
    <rPh sb="4" eb="6">
      <t>デンゲン</t>
    </rPh>
    <rPh sb="6" eb="8">
      <t>シュベツ</t>
    </rPh>
    <rPh sb="10" eb="12">
      <t>ヨウスイ</t>
    </rPh>
    <rPh sb="17" eb="20">
      <t>チクデンチ</t>
    </rPh>
    <rPh sb="22" eb="24">
      <t>バアイ</t>
    </rPh>
    <rPh sb="27" eb="29">
      <t>トクベツ</t>
    </rPh>
    <rPh sb="29" eb="31">
      <t>ソチ</t>
    </rPh>
    <rPh sb="32" eb="34">
      <t>テキヨウ</t>
    </rPh>
    <rPh sb="34" eb="36">
      <t>ヨテイ</t>
    </rPh>
    <rPh sb="38" eb="40">
      <t>ウム</t>
    </rPh>
    <rPh sb="45" eb="47">
      <t>センタク</t>
    </rPh>
    <phoneticPr fontId="121"/>
  </si>
  <si>
    <t>　　　なお、「有」の場合のその他負荷とは、揚水発電設備または蓄電池に付随する負荷以外の負荷を指します。</t>
    <rPh sb="7" eb="8">
      <t>ア</t>
    </rPh>
    <rPh sb="10" eb="12">
      <t>バアイ</t>
    </rPh>
    <phoneticPr fontId="117"/>
  </si>
  <si>
    <t>（１）変更前</t>
    <rPh sb="3" eb="6">
      <t>ヘンコウマエ</t>
    </rPh>
    <phoneticPr fontId="117"/>
  </si>
  <si>
    <t>[台]</t>
    <rPh sb="1" eb="2">
      <t>ダイ</t>
    </rPh>
    <phoneticPr fontId="117"/>
  </si>
  <si>
    <t>[℃]</t>
    <phoneticPr fontId="117"/>
  </si>
  <si>
    <t>)</t>
    <phoneticPr fontId="117"/>
  </si>
  <si>
    <t>[kW]</t>
    <phoneticPr fontId="117"/>
  </si>
  <si>
    <t>(</t>
    <phoneticPr fontId="117"/>
  </si>
  <si>
    <t>（２）変更後</t>
    <rPh sb="3" eb="5">
      <t>ヘンコウ</t>
    </rPh>
    <rPh sb="5" eb="6">
      <t>アト</t>
    </rPh>
    <phoneticPr fontId="117"/>
  </si>
  <si>
    <t>※12：ガスタービン等、外気温により発電出力が変化する場合には、各温度における発電出力を記載</t>
    <phoneticPr fontId="117"/>
  </si>
  <si>
    <r>
      <t>５．受電地点における受電電力（送電系統への送電電力）</t>
    </r>
    <r>
      <rPr>
        <vertAlign val="superscript"/>
        <sz val="10"/>
        <color theme="1"/>
        <rFont val="ＭＳ 明朝"/>
        <family val="1"/>
        <charset val="128"/>
      </rPr>
      <t>※</t>
    </r>
    <r>
      <rPr>
        <vertAlign val="superscript"/>
        <sz val="10"/>
        <rFont val="ＭＳ 明朝"/>
        <family val="1"/>
        <charset val="128"/>
      </rPr>
      <t>13</t>
    </r>
    <phoneticPr fontId="117"/>
  </si>
  <si>
    <t>（２）変更後</t>
    <rPh sb="3" eb="5">
      <t>ヘンコウ</t>
    </rPh>
    <rPh sb="5" eb="6">
      <t>ゴ</t>
    </rPh>
    <phoneticPr fontId="117"/>
  </si>
  <si>
    <t>最大</t>
    <phoneticPr fontId="117"/>
  </si>
  <si>
    <t>最小</t>
    <phoneticPr fontId="117"/>
  </si>
  <si>
    <t>（記載例の計算式に拠らない場合は、考え方や理由を記載）：</t>
    <rPh sb="1" eb="4">
      <t>キサイレイ</t>
    </rPh>
    <rPh sb="5" eb="8">
      <t>ケイサンシキ</t>
    </rPh>
    <rPh sb="9" eb="10">
      <t>ヨ</t>
    </rPh>
    <rPh sb="13" eb="15">
      <t>バアイ</t>
    </rPh>
    <rPh sb="17" eb="18">
      <t>カンガ</t>
    </rPh>
    <rPh sb="19" eb="20">
      <t>カタ</t>
    </rPh>
    <rPh sb="21" eb="23">
      <t>リユウ</t>
    </rPh>
    <rPh sb="24" eb="26">
      <t>キサイ</t>
    </rPh>
    <phoneticPr fontId="117"/>
  </si>
  <si>
    <t>※13：ガスタービン等、外気温により発電出力が変化する場合には、各温度における受電電力を記載（発電出力が最大になる外気温の受電電力記載は必須）</t>
    <phoneticPr fontId="117"/>
  </si>
  <si>
    <t>※14：連系地点において、受電電力がない（連系地点からの需要供給のみ）場合は、０を記載</t>
    <phoneticPr fontId="117"/>
  </si>
  <si>
    <t>６．自家消費電力（発電に必要な所内電力を含む）</t>
    <phoneticPr fontId="117"/>
  </si>
  <si>
    <t>力率</t>
    <rPh sb="0" eb="2">
      <t>リキリツ</t>
    </rPh>
    <phoneticPr fontId="117"/>
  </si>
  <si>
    <t>[%]</t>
    <phoneticPr fontId="117"/>
  </si>
  <si>
    <r>
      <t>最小</t>
    </r>
    <r>
      <rPr>
        <vertAlign val="superscript"/>
        <sz val="10"/>
        <color theme="1"/>
        <rFont val="ＭＳ 明朝"/>
        <family val="1"/>
        <charset val="128"/>
      </rPr>
      <t>※15</t>
    </r>
    <rPh sb="0" eb="2">
      <t>サイショウ</t>
    </rPh>
    <phoneticPr fontId="117"/>
  </si>
  <si>
    <t>※15：発電の有無に拘わらず必要となる負荷設備の容量を記載</t>
    <phoneticPr fontId="117"/>
  </si>
  <si>
    <t>７．サイバーセキュリティ対策</t>
    <phoneticPr fontId="117"/>
  </si>
  <si>
    <t>【留意事項】系統連系に際して、サイバーセキュリティ対策の実施、セキュリティ管理責任者を通知いただく必要があるため、その確認をさせていただきます。</t>
    <phoneticPr fontId="117"/>
  </si>
  <si>
    <t>　　　　　　下記の対策について、同意の上、☐にチェックを反映いただくとともに、セキュリティ管理責任者を記載ください。</t>
    <rPh sb="6" eb="8">
      <t>カキ</t>
    </rPh>
    <rPh sb="9" eb="11">
      <t>タイサク</t>
    </rPh>
    <rPh sb="16" eb="18">
      <t>ドウイ</t>
    </rPh>
    <rPh sb="19" eb="20">
      <t>ウエ</t>
    </rPh>
    <rPh sb="28" eb="30">
      <t>ハンエイ</t>
    </rPh>
    <rPh sb="45" eb="50">
      <t>カンリセキニンシャ</t>
    </rPh>
    <rPh sb="51" eb="53">
      <t>キサイ</t>
    </rPh>
    <phoneticPr fontId="117"/>
  </si>
  <si>
    <t>対策</t>
    <rPh sb="0" eb="2">
      <t>タイサク</t>
    </rPh>
    <phoneticPr fontId="117"/>
  </si>
  <si>
    <t>セキュリティ管理責任者：</t>
    <rPh sb="6" eb="8">
      <t>カンリ</t>
    </rPh>
    <rPh sb="8" eb="11">
      <t>セキニンシャ</t>
    </rPh>
    <phoneticPr fontId="117"/>
  </si>
  <si>
    <t>発電設備等の概要</t>
    <phoneticPr fontId="117"/>
  </si>
  <si>
    <t>１．希望時期</t>
    <phoneticPr fontId="117"/>
  </si>
  <si>
    <r>
      <t>（１）アクセス設備</t>
    </r>
    <r>
      <rPr>
        <vertAlign val="superscript"/>
        <sz val="10"/>
        <rFont val="ＭＳ 明朝"/>
        <family val="1"/>
        <charset val="128"/>
      </rPr>
      <t>※１</t>
    </r>
    <r>
      <rPr>
        <sz val="10"/>
        <rFont val="ＭＳ 明朝"/>
        <family val="1"/>
        <charset val="128"/>
      </rPr>
      <t>の運用開始希望日（一般送配電等側設備への接続希望日）</t>
    </r>
    <phoneticPr fontId="117"/>
  </si>
  <si>
    <r>
      <t>（２）発電設備等の連系開始希望日（試運転）</t>
    </r>
    <r>
      <rPr>
        <vertAlign val="superscript"/>
        <sz val="10"/>
        <rFont val="ＭＳ 明朝"/>
        <family val="1"/>
        <charset val="128"/>
      </rPr>
      <t>※２</t>
    </r>
    <phoneticPr fontId="117"/>
  </si>
  <si>
    <t>※１：アクセス設備：発電場所と送電系統を接続する設備　※２：運転開始前の試運転など、送電系統への送電電力を初めて発生させる希望日を記載</t>
    <phoneticPr fontId="117"/>
  </si>
  <si>
    <r>
      <t>（１）希望受電電圧</t>
    </r>
    <r>
      <rPr>
        <vertAlign val="superscript"/>
        <sz val="10"/>
        <rFont val="ＭＳ 明朝"/>
        <family val="1"/>
        <charset val="128"/>
      </rPr>
      <t>※３</t>
    </r>
    <phoneticPr fontId="117"/>
  </si>
  <si>
    <t>[kV]</t>
    <phoneticPr fontId="117"/>
  </si>
  <si>
    <t>（２）予備電線路希望の有無</t>
    <phoneticPr fontId="117"/>
  </si>
  <si>
    <t>※３：接続検討の結果、希望受電電圧以外となる場合もございます。</t>
    <phoneticPr fontId="117"/>
  </si>
  <si>
    <t>３．電源種別</t>
    <phoneticPr fontId="117"/>
  </si>
  <si>
    <t>※６：バイオマスに該当する廃棄物のみを燃焼するものを含みます。</t>
    <phoneticPr fontId="117"/>
  </si>
  <si>
    <t>※11：電源種別が「蓄電池」の場合に「早期連系追加対策（充電制限）」の適用希望有無についてご選択ください。</t>
    <phoneticPr fontId="121"/>
  </si>
  <si>
    <t>　　　早期連系追加対策（充電制限）とは、順潮流側混雑に対する早期連系対策として、特定の断面における充電を制限することへの同意等を前提に、</t>
    <phoneticPr fontId="117"/>
  </si>
  <si>
    <t>　　　熱容量面の系統増強をすることなく系統接続を認める対策を指します。</t>
    <phoneticPr fontId="117"/>
  </si>
  <si>
    <r>
      <t>４．発電設備等の定格出力合計</t>
    </r>
    <r>
      <rPr>
        <vertAlign val="superscript"/>
        <sz val="10"/>
        <rFont val="ＭＳ 明朝"/>
        <family val="1"/>
        <charset val="128"/>
      </rPr>
      <t>※12</t>
    </r>
    <phoneticPr fontId="117"/>
  </si>
  <si>
    <t>（有の場合のみ選択して下さい）</t>
    <rPh sb="1" eb="2">
      <t>タモツ</t>
    </rPh>
    <rPh sb="3" eb="5">
      <t>バアイ</t>
    </rPh>
    <rPh sb="7" eb="9">
      <t>センタク</t>
    </rPh>
    <rPh sb="11" eb="12">
      <t>クダ</t>
    </rPh>
    <phoneticPr fontId="2"/>
  </si>
  <si>
    <t>Ａ（予備線）</t>
    <rPh sb="2" eb="4">
      <t>ヨビ</t>
    </rPh>
    <rPh sb="4" eb="5">
      <t>セン</t>
    </rPh>
    <phoneticPr fontId="2"/>
  </si>
  <si>
    <t>Ｂ（予備電源）（　　　　kV）</t>
    <rPh sb="2" eb="4">
      <t>ヨビ</t>
    </rPh>
    <rPh sb="4" eb="6">
      <t>デンゲン</t>
    </rPh>
    <phoneticPr fontId="2"/>
  </si>
  <si>
    <t>特別措置の適用予定</t>
  </si>
  <si>
    <t>特別措置の適用予定</t>
    <rPh sb="0" eb="2">
      <t>トクベツ</t>
    </rPh>
    <rPh sb="2" eb="4">
      <t>ソチ</t>
    </rPh>
    <rPh sb="5" eb="7">
      <t>テキヨウ</t>
    </rPh>
    <rPh sb="7" eb="9">
      <t>ヨテイ</t>
    </rPh>
    <phoneticPr fontId="2"/>
  </si>
  <si>
    <t>早期連系追加対策(充電制限)の適用希望</t>
    <rPh sb="0" eb="2">
      <t>ソウキ</t>
    </rPh>
    <rPh sb="2" eb="4">
      <t>レンケイ</t>
    </rPh>
    <rPh sb="4" eb="6">
      <t>ツイカ</t>
    </rPh>
    <rPh sb="6" eb="8">
      <t>タイサク</t>
    </rPh>
    <rPh sb="9" eb="11">
      <t>ジュウデン</t>
    </rPh>
    <rPh sb="11" eb="13">
      <t>セイゲン</t>
    </rPh>
    <rPh sb="15" eb="17">
      <t>テキヨウ</t>
    </rPh>
    <rPh sb="17" eb="19">
      <t>キボウ</t>
    </rPh>
    <phoneticPr fontId="2"/>
  </si>
  <si>
    <t>太陽光</t>
    <rPh sb="0" eb="3">
      <t>タイヨウコウ</t>
    </rPh>
    <phoneticPr fontId="121"/>
  </si>
  <si>
    <t>（揚水・蓄電池の場合のみ選択して下さい）</t>
    <phoneticPr fontId="2"/>
  </si>
  <si>
    <t>有（その他負荷「有」）</t>
    <phoneticPr fontId="2"/>
  </si>
  <si>
    <t>有（その他負荷「無」）</t>
  </si>
  <si>
    <t>無</t>
  </si>
  <si>
    <t>希望する</t>
  </si>
  <si>
    <t>希望しない</t>
  </si>
  <si>
    <t>早期連系追加対策(充電制限)の適用希望</t>
    <phoneticPr fontId="2"/>
  </si>
  <si>
    <t>(1)-1新設・増設する電源種別</t>
    <phoneticPr fontId="2"/>
  </si>
  <si>
    <t>(1)-2新設・増設する電源種別</t>
    <phoneticPr fontId="2"/>
  </si>
  <si>
    <t>(1)-1新設・増設の電源種別</t>
    <phoneticPr fontId="2"/>
  </si>
  <si>
    <t>(1)-2新設・増設の電源種別</t>
    <phoneticPr fontId="2"/>
  </si>
  <si>
    <t>(2)-1既設の電源種別
（既設電源がある場合）</t>
    <phoneticPr fontId="2"/>
  </si>
  <si>
    <t>(2)-1既設の電源種別</t>
    <phoneticPr fontId="2"/>
  </si>
  <si>
    <t>(2)-2既設の電源種別</t>
    <phoneticPr fontId="2"/>
  </si>
  <si>
    <t>(2)-2既設の電源種別
（既設電源がある場合）</t>
    <phoneticPr fontId="2"/>
  </si>
  <si>
    <t>太陽光</t>
  </si>
  <si>
    <t>太陽光</t>
    <rPh sb="0" eb="3">
      <t>タイヨウコウ</t>
    </rPh>
    <phoneticPr fontId="117"/>
  </si>
  <si>
    <t>発電設備等の定格出力合計</t>
    <phoneticPr fontId="2"/>
  </si>
  <si>
    <t>(1)変更前</t>
  </si>
  <si>
    <t>(1)変更前</t>
    <rPh sb="3" eb="5">
      <t>ヘンコウ</t>
    </rPh>
    <rPh sb="5" eb="6">
      <t>マエ</t>
    </rPh>
    <phoneticPr fontId="2"/>
  </si>
  <si>
    <t>発電設備等の定格出力合計</t>
    <phoneticPr fontId="2"/>
  </si>
  <si>
    <t>(1)変更前</t>
    <rPh sb="3" eb="5">
      <t>ヘンコウ</t>
    </rPh>
    <rPh sb="5" eb="6">
      <t>マエ</t>
    </rPh>
    <phoneticPr fontId="2"/>
  </si>
  <si>
    <t>（電源種別を選択して下さい）</t>
    <rPh sb="1" eb="3">
      <t>デンゲン</t>
    </rPh>
    <rPh sb="3" eb="5">
      <t>シュベツ</t>
    </rPh>
    <phoneticPr fontId="3"/>
  </si>
  <si>
    <t>火力（LNG：Conv）</t>
  </si>
  <si>
    <t>火力（LNG：MACCⅡ(1,600℃級以上)）</t>
    <rPh sb="20" eb="22">
      <t>イジョウ</t>
    </rPh>
    <phoneticPr fontId="1"/>
  </si>
  <si>
    <t>火力（石炭）</t>
  </si>
  <si>
    <t>火力（石油）</t>
  </si>
  <si>
    <t>揚水</t>
    <rPh sb="0" eb="2">
      <t>ヨウスイ</t>
    </rPh>
    <phoneticPr fontId="3"/>
  </si>
  <si>
    <t>風力（陸上）</t>
  </si>
  <si>
    <t>風力（洋上）</t>
  </si>
  <si>
    <t>燃料電池</t>
    <rPh sb="0" eb="4">
      <t>ネンリョウデンチ</t>
    </rPh>
    <phoneticPr fontId="1"/>
  </si>
  <si>
    <t>原子力</t>
  </si>
  <si>
    <t>地熱</t>
  </si>
  <si>
    <t>蓄電池</t>
  </si>
  <si>
    <t>火力（LNG：CC(1,100℃級)）</t>
  </si>
  <si>
    <t>火力（LNG：ACC(1,300℃級)）</t>
  </si>
  <si>
    <t>火力（LNG：MACC(1,500℃級)）</t>
  </si>
  <si>
    <t>一般水力 ※4</t>
  </si>
  <si>
    <t>小水力 ※5</t>
  </si>
  <si>
    <t>ﾊﾞｲｵﾏｽ（専焼）※6※7</t>
  </si>
  <si>
    <t>ﾊﾞｲｵﾏｽ（石炭混焼）※7</t>
  </si>
  <si>
    <t>ﾊﾞｲｵﾏｽ（LNG混焼）※7</t>
  </si>
  <si>
    <t>ﾊﾞｲｵﾏｽ（石油混焼）※7</t>
  </si>
  <si>
    <t>ﾊﾞｲｵﾏｽ（液体燃料）※7</t>
  </si>
  <si>
    <t>廃棄物（ﾊﾞｲｵﾏｽ（専焼）を除く）※7</t>
  </si>
  <si>
    <t>その他（　　　　　）</t>
  </si>
  <si>
    <t>様式３の２</t>
    <rPh sb="0" eb="2">
      <t>ヨウシキ</t>
    </rPh>
    <phoneticPr fontId="117"/>
  </si>
  <si>
    <t>発電設備仕様（直流発電設備等）</t>
    <rPh sb="7" eb="9">
      <t>チョクリュウ</t>
    </rPh>
    <rPh sb="9" eb="13">
      <t>ハツデンセツビ</t>
    </rPh>
    <rPh sb="13" eb="14">
      <t>トウ</t>
    </rPh>
    <phoneticPr fontId="117"/>
  </si>
  <si>
    <t>号発電機</t>
    <phoneticPr fontId="117"/>
  </si>
  <si>
    <t>１．全般</t>
    <rPh sb="2" eb="4">
      <t>ゼンパン</t>
    </rPh>
    <phoneticPr fontId="117"/>
  </si>
  <si>
    <t>（１）原動機の種類（ｶﾞｽｴﾝｼﾞﾝ、風力、太陽光など）</t>
    <rPh sb="19" eb="21">
      <t>フウリョク</t>
    </rPh>
    <rPh sb="22" eb="25">
      <t>タイヨウコウ</t>
    </rPh>
    <phoneticPr fontId="117"/>
  </si>
  <si>
    <t>（２）発電機台数（PCSまたは逆変換装置の台数）</t>
    <rPh sb="3" eb="5">
      <t>ハツデン</t>
    </rPh>
    <rPh sb="5" eb="6">
      <t>キ</t>
    </rPh>
    <rPh sb="6" eb="8">
      <t>ダイスウ</t>
    </rPh>
    <rPh sb="15" eb="16">
      <t>ギャク</t>
    </rPh>
    <rPh sb="16" eb="18">
      <t>ヘンカン</t>
    </rPh>
    <rPh sb="18" eb="20">
      <t>ソウチ</t>
    </rPh>
    <rPh sb="21" eb="23">
      <t>ダイスウ</t>
    </rPh>
    <phoneticPr fontId="117"/>
  </si>
  <si>
    <t>[台]</t>
    <phoneticPr fontId="117"/>
  </si>
  <si>
    <t>２．昇圧用変圧器</t>
    <rPh sb="2" eb="8">
      <t>ショウアツヨウヘンアツキ</t>
    </rPh>
    <phoneticPr fontId="117"/>
  </si>
  <si>
    <t>（１）定格容量</t>
    <rPh sb="3" eb="5">
      <t>テイカク</t>
    </rPh>
    <rPh sb="5" eb="7">
      <t>ヨウリョウ</t>
    </rPh>
    <phoneticPr fontId="117"/>
  </si>
  <si>
    <t>[kVA]</t>
    <phoneticPr fontId="117"/>
  </si>
  <si>
    <t>（２）定格１次電圧／２次電圧</t>
    <rPh sb="3" eb="5">
      <t>テイカク</t>
    </rPh>
    <rPh sb="6" eb="7">
      <t>ツギ</t>
    </rPh>
    <rPh sb="7" eb="9">
      <t>デンアツ</t>
    </rPh>
    <rPh sb="11" eb="12">
      <t>ツギ</t>
    </rPh>
    <rPh sb="12" eb="14">
      <t>デンアツ</t>
    </rPh>
    <phoneticPr fontId="117"/>
  </si>
  <si>
    <t>[V]／</t>
    <phoneticPr fontId="117"/>
  </si>
  <si>
    <t>（３）タップ切替器仕様</t>
    <rPh sb="6" eb="8">
      <t>キリカエ</t>
    </rPh>
    <rPh sb="9" eb="11">
      <t>シヨウ</t>
    </rPh>
    <phoneticPr fontId="117"/>
  </si>
  <si>
    <t>タップ数</t>
    <rPh sb="3" eb="4">
      <t>スウ</t>
    </rPh>
    <phoneticPr fontId="117"/>
  </si>
  <si>
    <t>電圧調整範囲</t>
    <rPh sb="0" eb="6">
      <t>デンアツチョウセイハンイ</t>
    </rPh>
    <phoneticPr fontId="117"/>
  </si>
  <si>
    <t>（４）％インピーダンス（変圧器定格容量ベース）</t>
    <rPh sb="12" eb="15">
      <t>ヘンアツキ</t>
    </rPh>
    <rPh sb="15" eb="17">
      <t>テイカク</t>
    </rPh>
    <rPh sb="17" eb="19">
      <t>ヨウリョウ</t>
    </rPh>
    <phoneticPr fontId="117"/>
  </si>
  <si>
    <t>３．直流発電機</t>
    <rPh sb="2" eb="4">
      <t>チョクリュウ</t>
    </rPh>
    <rPh sb="4" eb="7">
      <t>ハツデンキ</t>
    </rPh>
    <phoneticPr fontId="117"/>
  </si>
  <si>
    <t>直流最大出力</t>
    <rPh sb="0" eb="2">
      <t>チョクリュウ</t>
    </rPh>
    <rPh sb="2" eb="6">
      <t>サイダイシュツリョク</t>
    </rPh>
    <phoneticPr fontId="117"/>
  </si>
  <si>
    <t>最高使用電圧</t>
    <rPh sb="0" eb="2">
      <t>サイコウ</t>
    </rPh>
    <rPh sb="2" eb="4">
      <t>シヨウ</t>
    </rPh>
    <rPh sb="4" eb="6">
      <t>デンアツ</t>
    </rPh>
    <phoneticPr fontId="117"/>
  </si>
  <si>
    <t>[V]</t>
    <phoneticPr fontId="117"/>
  </si>
  <si>
    <t>その他特記事項</t>
    <rPh sb="2" eb="3">
      <t>タ</t>
    </rPh>
    <rPh sb="3" eb="7">
      <t>トッキジコウ</t>
    </rPh>
    <phoneticPr fontId="117"/>
  </si>
  <si>
    <t>電気方式</t>
    <rPh sb="0" eb="4">
      <t>デンキホウシキ</t>
    </rPh>
    <phoneticPr fontId="117"/>
  </si>
  <si>
    <t>定格電圧</t>
    <rPh sb="0" eb="2">
      <t>テイカク</t>
    </rPh>
    <rPh sb="2" eb="4">
      <t>デンアツ</t>
    </rPh>
    <phoneticPr fontId="117"/>
  </si>
  <si>
    <t>定格出力</t>
    <rPh sb="0" eb="4">
      <t>テイカクシュツリョク</t>
    </rPh>
    <phoneticPr fontId="117"/>
  </si>
  <si>
    <t>[kW]</t>
    <phoneticPr fontId="117"/>
  </si>
  <si>
    <t>力率（定格）</t>
    <rPh sb="0" eb="2">
      <t>リキリツ</t>
    </rPh>
    <rPh sb="3" eb="5">
      <t>テイカク</t>
    </rPh>
    <phoneticPr fontId="117"/>
  </si>
  <si>
    <t>[%]</t>
    <phoneticPr fontId="117"/>
  </si>
  <si>
    <t>力率（運転可能範囲）</t>
    <phoneticPr fontId="117"/>
  </si>
  <si>
    <t>遅れ</t>
    <rPh sb="0" eb="1">
      <t>オク</t>
    </rPh>
    <phoneticPr fontId="117"/>
  </si>
  <si>
    <t>[%]～ 進み</t>
    <rPh sb="5" eb="6">
      <t>スス</t>
    </rPh>
    <phoneticPr fontId="117"/>
  </si>
  <si>
    <t>[%]</t>
    <phoneticPr fontId="117"/>
  </si>
  <si>
    <t>運転可能周波数</t>
    <rPh sb="0" eb="7">
      <t>ウンテンカノウシュウハスウ</t>
    </rPh>
    <phoneticPr fontId="117"/>
  </si>
  <si>
    <t>[Hz]～</t>
    <phoneticPr fontId="117"/>
  </si>
  <si>
    <t>[Hz]</t>
    <phoneticPr fontId="117"/>
  </si>
  <si>
    <t>連続運転可能周波数</t>
    <rPh sb="0" eb="9">
      <t>レンゾクウンテンカノウシュウハスウ</t>
    </rPh>
    <phoneticPr fontId="117"/>
  </si>
  <si>
    <t>[Hz]～</t>
    <phoneticPr fontId="117"/>
  </si>
  <si>
    <t>周波数低下時の運転継続時間</t>
    <rPh sb="0" eb="6">
      <t>シュウハスウテイカジ</t>
    </rPh>
    <rPh sb="7" eb="13">
      <t>ウンテンケイゾクジカン</t>
    </rPh>
    <phoneticPr fontId="117"/>
  </si>
  <si>
    <t>0.97pu時（50Hzエリア：48.5/60Hzエリア：58.2［Hz］）</t>
    <phoneticPr fontId="117"/>
  </si>
  <si>
    <t>[分]</t>
    <rPh sb="1" eb="2">
      <t>フン</t>
    </rPh>
    <phoneticPr fontId="117"/>
  </si>
  <si>
    <t>0.96pu時（50Hzエリア：48.0/60Hzエリア：57.6［Hz］）</t>
    <phoneticPr fontId="117"/>
  </si>
  <si>
    <t>並列時許容周波数（上限）</t>
    <rPh sb="0" eb="3">
      <t>ヘイレツジ</t>
    </rPh>
    <rPh sb="3" eb="8">
      <t>キョヨウシュウハスウ</t>
    </rPh>
    <rPh sb="9" eb="11">
      <t>ジョウゲン</t>
    </rPh>
    <phoneticPr fontId="117"/>
  </si>
  <si>
    <t>設定可能範囲</t>
    <phoneticPr fontId="117"/>
  </si>
  <si>
    <t>[Hz]</t>
    <phoneticPr fontId="117"/>
  </si>
  <si>
    <t>設定値（50Hzエリア：50.1/60Hzエリア：60.1［Hz］）</t>
    <phoneticPr fontId="117"/>
  </si>
  <si>
    <t>自動電圧調整装置（AVR）の有無</t>
    <rPh sb="0" eb="8">
      <t>ジドウデンアツチョウセイソウチ</t>
    </rPh>
    <rPh sb="14" eb="16">
      <t>ウム</t>
    </rPh>
    <phoneticPr fontId="117"/>
  </si>
  <si>
    <t>自動電圧調整装置（AVR）の定数（整定値）</t>
    <rPh sb="0" eb="8">
      <t>ジドウデンアツチョウセイソウチ</t>
    </rPh>
    <rPh sb="14" eb="16">
      <t>テイスウ</t>
    </rPh>
    <rPh sb="17" eb="20">
      <t>セイテイチ</t>
    </rPh>
    <phoneticPr fontId="117"/>
  </si>
  <si>
    <t>有の場合　整定値：</t>
    <rPh sb="0" eb="1">
      <t>アリ</t>
    </rPh>
    <rPh sb="2" eb="4">
      <t>バアイ</t>
    </rPh>
    <rPh sb="5" eb="7">
      <t>セイテイチ</t>
    </rPh>
    <phoneticPr fontId="117"/>
  </si>
  <si>
    <t>（整定可能範囲：</t>
    <phoneticPr fontId="117"/>
  </si>
  <si>
    <t>主回路方式</t>
    <rPh sb="0" eb="5">
      <t>シュカイロホウシキ</t>
    </rPh>
    <phoneticPr fontId="117"/>
  </si>
  <si>
    <t>出力制御方式</t>
    <rPh sb="0" eb="4">
      <t>シュツリョクセイギョ</t>
    </rPh>
    <rPh sb="4" eb="6">
      <t>ホウシキ</t>
    </rPh>
    <phoneticPr fontId="117"/>
  </si>
  <si>
    <t>（出力制御方式を選択下さい）</t>
    <rPh sb="1" eb="3">
      <t>シュツリョク</t>
    </rPh>
    <rPh sb="3" eb="5">
      <t>セイギョ</t>
    </rPh>
    <rPh sb="5" eb="7">
      <t>ホウシキ</t>
    </rPh>
    <rPh sb="8" eb="11">
      <t>センタククダ</t>
    </rPh>
    <phoneticPr fontId="1"/>
  </si>
  <si>
    <t>絶縁変圧器</t>
    <rPh sb="0" eb="5">
      <t>ゼツエンヘンアツキ</t>
    </rPh>
    <phoneticPr fontId="117"/>
  </si>
  <si>
    <t>（直流分検出レベル</t>
    <rPh sb="0" eb="2">
      <t>チョクリュウ</t>
    </rPh>
    <rPh sb="2" eb="3">
      <t>ブン</t>
    </rPh>
    <rPh sb="3" eb="4">
      <t>ケン</t>
    </rPh>
    <rPh sb="4" eb="6">
      <t>ケンシュツ</t>
    </rPh>
    <phoneticPr fontId="117"/>
  </si>
  <si>
    <t>[A]）</t>
    <phoneticPr fontId="117"/>
  </si>
  <si>
    <t>通電電流制限値・遮断時間</t>
    <rPh sb="0" eb="4">
      <t>ツウデンデンリュウ</t>
    </rPh>
    <rPh sb="4" eb="7">
      <t>セイゲンチ</t>
    </rPh>
    <rPh sb="8" eb="12">
      <t>シャダンジカン</t>
    </rPh>
    <phoneticPr fontId="117"/>
  </si>
  <si>
    <t>[%]・</t>
    <phoneticPr fontId="117"/>
  </si>
  <si>
    <t>[ms]</t>
    <phoneticPr fontId="117"/>
  </si>
  <si>
    <t>ＦＲＴ要件適用の有無</t>
    <rPh sb="3" eb="5">
      <t>ヨウケン</t>
    </rPh>
    <rPh sb="5" eb="7">
      <t>テキヨウ</t>
    </rPh>
    <rPh sb="8" eb="10">
      <t>ウム</t>
    </rPh>
    <phoneticPr fontId="117"/>
  </si>
  <si>
    <t>（測定データ）</t>
    <rPh sb="1" eb="3">
      <t>ソクテイ</t>
    </rPh>
    <phoneticPr fontId="117"/>
  </si>
  <si>
    <t>高周波</t>
    <rPh sb="0" eb="3">
      <t>コウシュウハ</t>
    </rPh>
    <phoneticPr fontId="117"/>
  </si>
  <si>
    <t>（電波障害，伝導障害）対策</t>
    <rPh sb="0" eb="4">
      <t>デンパショウガイ</t>
    </rPh>
    <rPh sb="5" eb="7">
      <t>デンドウ</t>
    </rPh>
    <rPh sb="7" eb="9">
      <t>ショウガイ</t>
    </rPh>
    <rPh sb="10" eb="12">
      <t>タイサク</t>
    </rPh>
    <phoneticPr fontId="117"/>
  </si>
  <si>
    <t>高調波電流歪率</t>
    <phoneticPr fontId="117"/>
  </si>
  <si>
    <t>総合</t>
    <rPh sb="0" eb="2">
      <t>ソウゴウ</t>
    </rPh>
    <phoneticPr fontId="117"/>
  </si>
  <si>
    <t>[%]以下</t>
    <rPh sb="3" eb="5">
      <t>イカ</t>
    </rPh>
    <phoneticPr fontId="117"/>
  </si>
  <si>
    <t>各次最大</t>
    <rPh sb="0" eb="1">
      <t>カク</t>
    </rPh>
    <rPh sb="1" eb="2">
      <t>ツギ</t>
    </rPh>
    <rPh sb="2" eb="4">
      <t>サイダイ</t>
    </rPh>
    <phoneticPr fontId="117"/>
  </si>
  <si>
    <t>第</t>
    <rPh sb="0" eb="1">
      <t>ダイ</t>
    </rPh>
    <phoneticPr fontId="117"/>
  </si>
  <si>
    <t>次</t>
    <rPh sb="0" eb="1">
      <t>ジ</t>
    </rPh>
    <phoneticPr fontId="117"/>
  </si>
  <si>
    <t>【留意事項】</t>
    <rPh sb="1" eb="3">
      <t>リュウイ</t>
    </rPh>
    <rPh sb="3" eb="5">
      <t>ジコウ</t>
    </rPh>
    <phoneticPr fontId="121"/>
  </si>
  <si>
    <t>○異なる仕様の発電機がある場合は、本様式を複写し、仕様毎にご記載ください。</t>
    <rPh sb="1" eb="2">
      <t>コト</t>
    </rPh>
    <rPh sb="4" eb="6">
      <t>シヨウ</t>
    </rPh>
    <rPh sb="25" eb="27">
      <t>シヨウ</t>
    </rPh>
    <rPh sb="30" eb="32">
      <t>キサイ</t>
    </rPh>
    <phoneticPr fontId="121"/>
  </si>
  <si>
    <t>○異なる種別の電源を併設し連系する場合は、電源種毎に該当する様式３を作成し、ご提出ください。</t>
    <phoneticPr fontId="117"/>
  </si>
  <si>
    <t>○系統安定度の検討などで、さらに詳細な資料を確認させていただく場合があります。</t>
    <rPh sb="1" eb="3">
      <t>ケイトウ</t>
    </rPh>
    <rPh sb="3" eb="6">
      <t>アンテイド</t>
    </rPh>
    <rPh sb="7" eb="9">
      <t>ケントウ</t>
    </rPh>
    <phoneticPr fontId="121"/>
  </si>
  <si>
    <t>太陽光発電</t>
    <rPh sb="0" eb="5">
      <t>タイヨウコウハツデン</t>
    </rPh>
    <phoneticPr fontId="2"/>
  </si>
  <si>
    <t>並列時許容周波数（上限）：設定可能範囲</t>
    <phoneticPr fontId="2"/>
  </si>
  <si>
    <t>並列時許容周波数（上限）
設定値（50Hzエリア：50.1/60Hzエリア：60.1［Hz］）</t>
    <phoneticPr fontId="2"/>
  </si>
  <si>
    <t>出力制御方式</t>
  </si>
  <si>
    <t>電圧制御方式</t>
    <rPh sb="0" eb="2">
      <t>デンアツ</t>
    </rPh>
    <rPh sb="2" eb="4">
      <t>セイギョ</t>
    </rPh>
    <rPh sb="4" eb="6">
      <t>ホウシキ</t>
    </rPh>
    <phoneticPr fontId="1"/>
  </si>
  <si>
    <t>電流制御方式</t>
    <rPh sb="0" eb="2">
      <t>デンリュウ</t>
    </rPh>
    <rPh sb="2" eb="4">
      <t>セイギョ</t>
    </rPh>
    <rPh sb="4" eb="6">
      <t>ホウシキ</t>
    </rPh>
    <phoneticPr fontId="1"/>
  </si>
  <si>
    <t>その他（　　　　　）</t>
    <rPh sb="2" eb="3">
      <t>タ</t>
    </rPh>
    <phoneticPr fontId="1"/>
  </si>
  <si>
    <t>最大制御率</t>
    <phoneticPr fontId="2"/>
  </si>
  <si>
    <t>（最大制御率を記載下さい）</t>
    <rPh sb="3" eb="5">
      <t>セイギョ</t>
    </rPh>
    <rPh sb="5" eb="6">
      <t>リツ</t>
    </rPh>
    <rPh sb="7" eb="9">
      <t>キサイ</t>
    </rPh>
    <rPh sb="9" eb="10">
      <t>クダ</t>
    </rPh>
    <phoneticPr fontId="1"/>
  </si>
  <si>
    <t>　%抑制</t>
    <rPh sb="2" eb="4">
      <t>ヨクセイ</t>
    </rPh>
    <phoneticPr fontId="1"/>
  </si>
  <si>
    <t>[kV]</t>
    <phoneticPr fontId="117"/>
  </si>
  <si>
    <t>[%]</t>
    <phoneticPr fontId="117"/>
  </si>
  <si>
    <t>[kW]</t>
    <phoneticPr fontId="117"/>
  </si>
  <si>
    <t>[V]</t>
    <phoneticPr fontId="117"/>
  </si>
  <si>
    <t>[kW]</t>
    <phoneticPr fontId="117"/>
  </si>
  <si>
    <t>[Hz]～</t>
    <phoneticPr fontId="117"/>
  </si>
  <si>
    <t>[Hz]</t>
    <phoneticPr fontId="117"/>
  </si>
  <si>
    <t>0.97pu時（50Hzエリア：48.5/60Hzエリア：58.2［Hz］）</t>
    <phoneticPr fontId="117"/>
  </si>
  <si>
    <t>0.96pu時（50Hzエリア：48.0/60Hzエリア：57.6［Hz］）</t>
    <phoneticPr fontId="117"/>
  </si>
  <si>
    <t>設定可能範囲</t>
    <phoneticPr fontId="117"/>
  </si>
  <si>
    <t>（整定可能範囲：</t>
    <phoneticPr fontId="117"/>
  </si>
  <si>
    <t>[A]）</t>
    <phoneticPr fontId="117"/>
  </si>
  <si>
    <t>○異なる種別の電源を併設し連系する場合は、電源種毎に該当する様式３を作成し、ご提出ください。</t>
    <phoneticPr fontId="117"/>
  </si>
  <si>
    <t>号発電機</t>
    <phoneticPr fontId="117"/>
  </si>
  <si>
    <t>[台]</t>
    <phoneticPr fontId="117"/>
  </si>
  <si>
    <t>[kVA]</t>
    <phoneticPr fontId="117"/>
  </si>
  <si>
    <t>[V]／</t>
    <phoneticPr fontId="117"/>
  </si>
  <si>
    <t>[kV]</t>
    <phoneticPr fontId="117"/>
  </si>
  <si>
    <t>[kV]</t>
    <phoneticPr fontId="117"/>
  </si>
  <si>
    <t>[%]</t>
    <phoneticPr fontId="117"/>
  </si>
  <si>
    <t>[V]</t>
    <phoneticPr fontId="117"/>
  </si>
  <si>
    <t>[V]</t>
    <phoneticPr fontId="117"/>
  </si>
  <si>
    <t>力率（運転可能範囲）</t>
    <phoneticPr fontId="117"/>
  </si>
  <si>
    <t>[Hz]</t>
    <phoneticPr fontId="117"/>
  </si>
  <si>
    <t>[Hz]～</t>
    <phoneticPr fontId="117"/>
  </si>
  <si>
    <t>0.97pu時（50Hzエリア：48.5/60Hzエリア：58.2［Hz］）</t>
    <phoneticPr fontId="117"/>
  </si>
  <si>
    <t>設定値（50Hzエリア：50.1/60Hzエリア：60.1［Hz］）</t>
    <phoneticPr fontId="117"/>
  </si>
  <si>
    <t>[%]・</t>
    <phoneticPr fontId="117"/>
  </si>
  <si>
    <t>[ms]</t>
    <phoneticPr fontId="117"/>
  </si>
  <si>
    <t>高調波電流歪率</t>
    <phoneticPr fontId="117"/>
  </si>
  <si>
    <t>太陽光発電</t>
    <rPh sb="0" eb="5">
      <t>タイヨウコウハツデン</t>
    </rPh>
    <phoneticPr fontId="2"/>
  </si>
  <si>
    <t>号発電機</t>
    <phoneticPr fontId="117"/>
  </si>
  <si>
    <t>[台]</t>
    <phoneticPr fontId="117"/>
  </si>
  <si>
    <t>[kVA]</t>
    <phoneticPr fontId="117"/>
  </si>
  <si>
    <t>[V]／</t>
    <phoneticPr fontId="117"/>
  </si>
  <si>
    <t>[kV]</t>
    <phoneticPr fontId="117"/>
  </si>
  <si>
    <t>[%]</t>
    <phoneticPr fontId="117"/>
  </si>
  <si>
    <t>[kW]</t>
    <phoneticPr fontId="117"/>
  </si>
  <si>
    <t>[V]</t>
    <phoneticPr fontId="117"/>
  </si>
  <si>
    <t>0.96pu時（50Hzエリア：48.0/60Hzエリア：57.6［Hz］）</t>
    <phoneticPr fontId="117"/>
  </si>
  <si>
    <t>設定可能範囲</t>
    <phoneticPr fontId="117"/>
  </si>
  <si>
    <t>（整定可能範囲：</t>
    <phoneticPr fontId="117"/>
  </si>
  <si>
    <t>[A]）</t>
    <phoneticPr fontId="117"/>
  </si>
  <si>
    <t>[%]・</t>
    <phoneticPr fontId="117"/>
  </si>
  <si>
    <t>[ms]</t>
    <phoneticPr fontId="117"/>
  </si>
  <si>
    <t>○異なる種別の電源を併設し連系する場合は、電源種毎に該当する様式３を作成し、ご提出ください。</t>
    <phoneticPr fontId="117"/>
  </si>
  <si>
    <t>（揚水・蓄電池の場合のみ選択して下さい）</t>
  </si>
  <si>
    <t>W</t>
    <phoneticPr fontId="2"/>
  </si>
  <si>
    <t>様式３の５</t>
    <rPh sb="0" eb="2">
      <t>ヨウシキ</t>
    </rPh>
    <phoneticPr fontId="117"/>
  </si>
  <si>
    <t>発電設備仕様（逆変換装置）</t>
    <rPh sb="7" eb="12">
      <t>ギャクヘンカンソウチ</t>
    </rPh>
    <phoneticPr fontId="117"/>
  </si>
  <si>
    <t>（１）原動機の種類（風力、太陽光など）</t>
    <rPh sb="10" eb="12">
      <t>フウリョク</t>
    </rPh>
    <rPh sb="13" eb="16">
      <t>タイヨウコウ</t>
    </rPh>
    <phoneticPr fontId="117"/>
  </si>
  <si>
    <t>（２）台数（逆変換装置またはＰＣＳの台数）</t>
    <rPh sb="3" eb="5">
      <t>ダイスウ</t>
    </rPh>
    <rPh sb="6" eb="11">
      <t>ギャクヘンカンソウチ</t>
    </rPh>
    <rPh sb="18" eb="20">
      <t>ダイスウ</t>
    </rPh>
    <phoneticPr fontId="117"/>
  </si>
  <si>
    <t>[台]</t>
    <phoneticPr fontId="117"/>
  </si>
  <si>
    <t>２．逆変換装置</t>
    <rPh sb="2" eb="7">
      <t>ギャクヘンカンソウチ</t>
    </rPh>
    <phoneticPr fontId="117"/>
  </si>
  <si>
    <t>（１）メーカ･型式</t>
    <rPh sb="7" eb="9">
      <t>カタシキ</t>
    </rPh>
    <phoneticPr fontId="121"/>
  </si>
  <si>
    <t>【ﾒｰｶ】</t>
    <phoneticPr fontId="117"/>
  </si>
  <si>
    <t>【型式】</t>
    <rPh sb="1" eb="3">
      <t>カタシキ</t>
    </rPh>
    <phoneticPr fontId="117"/>
  </si>
  <si>
    <t>（２）電気方式</t>
    <rPh sb="3" eb="5">
      <t>デンキ</t>
    </rPh>
    <rPh sb="5" eb="7">
      <t>ホウシキ</t>
    </rPh>
    <phoneticPr fontId="121"/>
  </si>
  <si>
    <t>（３）定格容量</t>
    <rPh sb="3" eb="5">
      <t>テイカク</t>
    </rPh>
    <rPh sb="5" eb="6">
      <t>カタチ</t>
    </rPh>
    <rPh sb="6" eb="7">
      <t>リョウ</t>
    </rPh>
    <phoneticPr fontId="121"/>
  </si>
  <si>
    <t>[kVA]</t>
    <phoneticPr fontId="117"/>
  </si>
  <si>
    <t>（４）定格出力</t>
    <rPh sb="3" eb="5">
      <t>テイカク</t>
    </rPh>
    <rPh sb="5" eb="7">
      <t>シュツリョク</t>
    </rPh>
    <phoneticPr fontId="121"/>
  </si>
  <si>
    <t>（５）出力変化範囲</t>
    <rPh sb="3" eb="5">
      <t>シュツリョク</t>
    </rPh>
    <rPh sb="5" eb="7">
      <t>ヘンカ</t>
    </rPh>
    <rPh sb="7" eb="9">
      <t>ハンイ</t>
    </rPh>
    <phoneticPr fontId="121"/>
  </si>
  <si>
    <t>[kW]～</t>
    <phoneticPr fontId="117"/>
  </si>
  <si>
    <t>（６）定格電圧</t>
    <rPh sb="3" eb="5">
      <t>テイカク</t>
    </rPh>
    <rPh sb="5" eb="7">
      <t>デンアツ</t>
    </rPh>
    <phoneticPr fontId="121"/>
  </si>
  <si>
    <t>（７）力率（定格）</t>
    <rPh sb="3" eb="4">
      <t>リキ</t>
    </rPh>
    <rPh sb="4" eb="5">
      <t>リツ</t>
    </rPh>
    <rPh sb="6" eb="8">
      <t>テイカク</t>
    </rPh>
    <phoneticPr fontId="121"/>
  </si>
  <si>
    <t>（８）力率（運転可能範囲）</t>
    <rPh sb="3" eb="4">
      <t>リキ</t>
    </rPh>
    <rPh sb="4" eb="5">
      <t>リツ</t>
    </rPh>
    <rPh sb="6" eb="8">
      <t>ウンテン</t>
    </rPh>
    <rPh sb="8" eb="10">
      <t>カノウ</t>
    </rPh>
    <rPh sb="10" eb="12">
      <t>ハンイ</t>
    </rPh>
    <phoneticPr fontId="121"/>
  </si>
  <si>
    <t>[%]～ 進み</t>
    <phoneticPr fontId="117"/>
  </si>
  <si>
    <t>（９）定格周波数</t>
    <rPh sb="3" eb="5">
      <t>テイカク</t>
    </rPh>
    <rPh sb="5" eb="8">
      <t>シュウハスウ</t>
    </rPh>
    <phoneticPr fontId="121"/>
  </si>
  <si>
    <t>[Hz]</t>
    <phoneticPr fontId="117"/>
  </si>
  <si>
    <t>（10）連続運転可能周波数</t>
    <rPh sb="4" eb="6">
      <t>レンゾク</t>
    </rPh>
    <rPh sb="6" eb="8">
      <t>ウンテン</t>
    </rPh>
    <rPh sb="8" eb="10">
      <t>カノウ</t>
    </rPh>
    <rPh sb="10" eb="13">
      <t>シュウハスウ</t>
    </rPh>
    <phoneticPr fontId="121"/>
  </si>
  <si>
    <r>
      <t>運転可能周波数</t>
    </r>
    <r>
      <rPr>
        <vertAlign val="superscript"/>
        <sz val="10"/>
        <color theme="1"/>
        <rFont val="ＭＳ 明朝"/>
        <family val="1"/>
        <charset val="128"/>
      </rPr>
      <t>※1</t>
    </r>
    <phoneticPr fontId="117"/>
  </si>
  <si>
    <r>
      <t>（11）周波数低下時の運転継続時間</t>
    </r>
    <r>
      <rPr>
        <vertAlign val="superscript"/>
        <sz val="10"/>
        <rFont val="ＭＳ 明朝"/>
        <family val="1"/>
        <charset val="128"/>
      </rPr>
      <t>※1</t>
    </r>
    <phoneticPr fontId="117"/>
  </si>
  <si>
    <t>0.97pu時（50Hzエリア：48.5/60Hzエリア：58.2［Hz］）</t>
    <rPh sb="6" eb="7">
      <t>ジ</t>
    </rPh>
    <phoneticPr fontId="121"/>
  </si>
  <si>
    <t>0.96pu時（50Hzエリア：48.0/60Hzエリア：57.6［Hz］）</t>
    <rPh sb="6" eb="7">
      <t>ジ</t>
    </rPh>
    <phoneticPr fontId="121"/>
  </si>
  <si>
    <t>（12）並列時許容周波数（上限）</t>
    <phoneticPr fontId="117"/>
  </si>
  <si>
    <t>設定可能範囲</t>
    <rPh sb="0" eb="2">
      <t>セッテイ</t>
    </rPh>
    <rPh sb="2" eb="4">
      <t>カノウ</t>
    </rPh>
    <rPh sb="4" eb="6">
      <t>ハンイ</t>
    </rPh>
    <phoneticPr fontId="121"/>
  </si>
  <si>
    <t>設定値（50Hzエリア：50.1/60Hzエリア：60.1［Hz］）</t>
    <rPh sb="0" eb="3">
      <t>セッテイチ</t>
    </rPh>
    <phoneticPr fontId="117"/>
  </si>
  <si>
    <t>（13）電圧調整機能</t>
    <rPh sb="4" eb="10">
      <t>デンアツチョウセイキノウ</t>
    </rPh>
    <phoneticPr fontId="117"/>
  </si>
  <si>
    <t>（15）系統並解列箇所</t>
    <phoneticPr fontId="117"/>
  </si>
  <si>
    <t>添付　様式５の４　参照</t>
    <rPh sb="0" eb="2">
      <t>テンプ</t>
    </rPh>
    <rPh sb="3" eb="5">
      <t>ヨウシキ</t>
    </rPh>
    <rPh sb="9" eb="11">
      <t>サンショウ</t>
    </rPh>
    <phoneticPr fontId="117"/>
  </si>
  <si>
    <t>（16）通電電流制限値・遮断時間</t>
    <rPh sb="12" eb="16">
      <t>シャダンジカン</t>
    </rPh>
    <phoneticPr fontId="117"/>
  </si>
  <si>
    <t>（17）主回路方式</t>
    <phoneticPr fontId="117"/>
  </si>
  <si>
    <t>（18）出力制御方式</t>
    <phoneticPr fontId="117"/>
  </si>
  <si>
    <t>（19）事故時運転継続（ＦＲＴ）要件適用の有無</t>
    <phoneticPr fontId="117"/>
  </si>
  <si>
    <t>（20）高調波電流歪率</t>
    <phoneticPr fontId="117"/>
  </si>
  <si>
    <t>（21）発電機の出力特性（風力の場合）</t>
    <phoneticPr fontId="117"/>
  </si>
  <si>
    <t>（22）出力変動対策の方法（風力の場合）</t>
    <phoneticPr fontId="117"/>
  </si>
  <si>
    <t>（24）ウィンドファームコントローラーの有無（風力の場合）</t>
    <phoneticPr fontId="117"/>
  </si>
  <si>
    <t>（25）蓄電容量</t>
    <phoneticPr fontId="117"/>
  </si>
  <si>
    <t>出力</t>
    <phoneticPr fontId="117"/>
  </si>
  <si>
    <t>時間</t>
    <phoneticPr fontId="117"/>
  </si>
  <si>
    <t>[h]</t>
    <phoneticPr fontId="117"/>
  </si>
  <si>
    <t>※１：逆変換装置を用いた発電設備等でFRT要件非適用の設備は記載不要</t>
    <phoneticPr fontId="117"/>
  </si>
  <si>
    <t>※２：「有」の場合、蓄電池設備仕様および蓄電池システムの諸元を算定するためのシミュレーションに使用した発電データ等の提出が必要となります。</t>
    <rPh sb="4" eb="5">
      <t>アリ</t>
    </rPh>
    <rPh sb="7" eb="9">
      <t>バアイ</t>
    </rPh>
    <rPh sb="10" eb="13">
      <t>チクデンチ</t>
    </rPh>
    <rPh sb="13" eb="15">
      <t>セツビ</t>
    </rPh>
    <rPh sb="15" eb="17">
      <t>シヨウ</t>
    </rPh>
    <rPh sb="20" eb="23">
      <t>チクデンチ</t>
    </rPh>
    <rPh sb="28" eb="30">
      <t>ショゲン</t>
    </rPh>
    <rPh sb="31" eb="33">
      <t>サンテイ</t>
    </rPh>
    <rPh sb="47" eb="49">
      <t>シヨウ</t>
    </rPh>
    <rPh sb="51" eb="53">
      <t>ハツデン</t>
    </rPh>
    <rPh sb="56" eb="57">
      <t>ナド</t>
    </rPh>
    <rPh sb="58" eb="60">
      <t>テイシュツ</t>
    </rPh>
    <rPh sb="61" eb="63">
      <t>ヒツヨウ</t>
    </rPh>
    <phoneticPr fontId="121"/>
  </si>
  <si>
    <t>　　　（任意様式）</t>
    <phoneticPr fontId="117"/>
  </si>
  <si>
    <t>【留意事項】</t>
    <rPh sb="1" eb="5">
      <t>リュウイジコウ</t>
    </rPh>
    <phoneticPr fontId="117"/>
  </si>
  <si>
    <t>○異なる仕様の逆変換装置がある場合は、本様式を複写し、仕様毎にご記載ください。</t>
    <rPh sb="1" eb="2">
      <t>コト</t>
    </rPh>
    <rPh sb="4" eb="6">
      <t>シヨウ</t>
    </rPh>
    <rPh sb="7" eb="8">
      <t>ギャク</t>
    </rPh>
    <rPh sb="8" eb="10">
      <t>ヘンカン</t>
    </rPh>
    <rPh sb="10" eb="12">
      <t>ソウチ</t>
    </rPh>
    <rPh sb="27" eb="29">
      <t>シヨウ</t>
    </rPh>
    <rPh sb="32" eb="34">
      <t>キサイ</t>
    </rPh>
    <phoneticPr fontId="121"/>
  </si>
  <si>
    <t>○異なる種別の電源を併設し連系する場合は、電源種毎に該当する様式３を作成し、ご提出ください。</t>
    <rPh sb="1" eb="2">
      <t>コト</t>
    </rPh>
    <rPh sb="4" eb="6">
      <t>シュベツ</t>
    </rPh>
    <rPh sb="7" eb="9">
      <t>デンゲン</t>
    </rPh>
    <rPh sb="10" eb="12">
      <t>ヘイセツ</t>
    </rPh>
    <rPh sb="13" eb="15">
      <t>レンケイ</t>
    </rPh>
    <rPh sb="17" eb="19">
      <t>バアイ</t>
    </rPh>
    <rPh sb="21" eb="24">
      <t>デンゲンシュ</t>
    </rPh>
    <rPh sb="24" eb="25">
      <t>ゴト</t>
    </rPh>
    <rPh sb="26" eb="28">
      <t>ガイトウ</t>
    </rPh>
    <rPh sb="30" eb="32">
      <t>ヨウシキ</t>
    </rPh>
    <rPh sb="34" eb="36">
      <t>サクセイ</t>
    </rPh>
    <rPh sb="39" eb="41">
      <t>テイシュツ</t>
    </rPh>
    <phoneticPr fontId="121"/>
  </si>
  <si>
    <t>○電圧変動の検討などで、さらに詳細な資料を確認させていただく場合があります。</t>
    <rPh sb="1" eb="3">
      <t>デンアツ</t>
    </rPh>
    <rPh sb="3" eb="5">
      <t>ヘンドウ</t>
    </rPh>
    <rPh sb="6" eb="8">
      <t>ケントウ</t>
    </rPh>
    <phoneticPr fontId="121"/>
  </si>
  <si>
    <t>太陽光発電</t>
    <rPh sb="0" eb="3">
      <t>タイヨウコウ</t>
    </rPh>
    <rPh sb="3" eb="5">
      <t>ハツデン</t>
    </rPh>
    <phoneticPr fontId="2"/>
  </si>
  <si>
    <t>電圧調整機能</t>
  </si>
  <si>
    <t>（電圧調整機能を選択下さい）</t>
    <rPh sb="1" eb="7">
      <t>デンアツチョウセイキノウ</t>
    </rPh>
    <rPh sb="8" eb="11">
      <t>センタククダ</t>
    </rPh>
    <phoneticPr fontId="1"/>
  </si>
  <si>
    <t>無効電力制御機能</t>
    <rPh sb="0" eb="4">
      <t>ムコウデンリョク</t>
    </rPh>
    <rPh sb="4" eb="6">
      <t>セイギョ</t>
    </rPh>
    <rPh sb="6" eb="8">
      <t>キノウ</t>
    </rPh>
    <phoneticPr fontId="1"/>
  </si>
  <si>
    <t>力率一定制御機能</t>
    <rPh sb="0" eb="2">
      <t>リキリツ</t>
    </rPh>
    <rPh sb="2" eb="6">
      <t>イッテイセイギョ</t>
    </rPh>
    <rPh sb="6" eb="8">
      <t>キノウ</t>
    </rPh>
    <phoneticPr fontId="1"/>
  </si>
  <si>
    <t>出力制御機能</t>
    <rPh sb="0" eb="2">
      <t>シュツリョク</t>
    </rPh>
    <rPh sb="2" eb="4">
      <t>セイギョ</t>
    </rPh>
    <rPh sb="4" eb="6">
      <t>キノウ</t>
    </rPh>
    <phoneticPr fontId="1"/>
  </si>
  <si>
    <t>（14）自動同期検定機能（自励式の場合）</t>
    <phoneticPr fontId="117"/>
  </si>
  <si>
    <t>（該当する場合、有無を選択下さい）</t>
    <rPh sb="1" eb="3">
      <t>ガイトウ</t>
    </rPh>
    <rPh sb="5" eb="7">
      <t>バアイ</t>
    </rPh>
    <rPh sb="8" eb="10">
      <t>ウム</t>
    </rPh>
    <rPh sb="11" eb="14">
      <t>センタククダ</t>
    </rPh>
    <phoneticPr fontId="1"/>
  </si>
  <si>
    <r>
      <t>有</t>
    </r>
    <r>
      <rPr>
        <vertAlign val="superscript"/>
        <sz val="10"/>
        <color theme="1"/>
        <rFont val="ＭＳ 明朝"/>
        <family val="1"/>
        <charset val="128"/>
      </rPr>
      <t>※2</t>
    </r>
    <rPh sb="0" eb="1">
      <t>アリ</t>
    </rPh>
    <phoneticPr fontId="1"/>
  </si>
  <si>
    <t>無</t>
    <rPh sb="0" eb="1">
      <t>ナ</t>
    </rPh>
    <phoneticPr fontId="1"/>
  </si>
  <si>
    <t>号発電機</t>
    <phoneticPr fontId="117"/>
  </si>
  <si>
    <t>[台]</t>
    <phoneticPr fontId="117"/>
  </si>
  <si>
    <t>【ﾒｰｶ】</t>
    <phoneticPr fontId="117"/>
  </si>
  <si>
    <t>[kVA]</t>
    <phoneticPr fontId="117"/>
  </si>
  <si>
    <t>[kW]</t>
    <phoneticPr fontId="117"/>
  </si>
  <si>
    <t>[kW]～</t>
    <phoneticPr fontId="117"/>
  </si>
  <si>
    <t>[kW]</t>
    <phoneticPr fontId="117"/>
  </si>
  <si>
    <t>[kV]</t>
    <phoneticPr fontId="117"/>
  </si>
  <si>
    <t>[%]</t>
    <phoneticPr fontId="117"/>
  </si>
  <si>
    <t>[%]～ 進み</t>
    <phoneticPr fontId="117"/>
  </si>
  <si>
    <t>[%]</t>
    <phoneticPr fontId="117"/>
  </si>
  <si>
    <t>[Hz]</t>
    <phoneticPr fontId="117"/>
  </si>
  <si>
    <t>[Hz]～</t>
    <phoneticPr fontId="117"/>
  </si>
  <si>
    <t>[Hz]</t>
    <phoneticPr fontId="117"/>
  </si>
  <si>
    <t>[Hz]～</t>
    <phoneticPr fontId="117"/>
  </si>
  <si>
    <t>（12）並列時許容周波数（上限）</t>
    <phoneticPr fontId="117"/>
  </si>
  <si>
    <t>[Hz]</t>
    <phoneticPr fontId="117"/>
  </si>
  <si>
    <t>（14）自動同期検定機能（自励式の場合）</t>
    <phoneticPr fontId="117"/>
  </si>
  <si>
    <t>（15）系統並解列箇所</t>
    <phoneticPr fontId="117"/>
  </si>
  <si>
    <t>[%]・</t>
    <phoneticPr fontId="117"/>
  </si>
  <si>
    <t>[ms]</t>
    <phoneticPr fontId="117"/>
  </si>
  <si>
    <t>（17）主回路方式</t>
    <phoneticPr fontId="117"/>
  </si>
  <si>
    <t>（18）出力制御方式</t>
    <phoneticPr fontId="117"/>
  </si>
  <si>
    <t>（19）事故時運転継続（ＦＲＴ）要件適用の有無</t>
    <phoneticPr fontId="117"/>
  </si>
  <si>
    <t>（20）高調波電流歪率</t>
    <phoneticPr fontId="117"/>
  </si>
  <si>
    <t>[%]</t>
    <phoneticPr fontId="117"/>
  </si>
  <si>
    <t>（21）発電機の出力特性（風力の場合）</t>
    <phoneticPr fontId="117"/>
  </si>
  <si>
    <t>（22）出力変動対策の方法（風力の場合）</t>
    <phoneticPr fontId="117"/>
  </si>
  <si>
    <t>（24）ウィンドファームコントローラーの有無（風力の場合）</t>
    <phoneticPr fontId="117"/>
  </si>
  <si>
    <t>（25）蓄電容量</t>
    <phoneticPr fontId="117"/>
  </si>
  <si>
    <t>出力</t>
    <phoneticPr fontId="117"/>
  </si>
  <si>
    <t>[kW]</t>
    <phoneticPr fontId="117"/>
  </si>
  <si>
    <t>時間</t>
    <phoneticPr fontId="117"/>
  </si>
  <si>
    <t>[h]</t>
    <phoneticPr fontId="117"/>
  </si>
  <si>
    <t>※１：逆変換装置を用いた発電設備等でFRT要件非適用の設備は記載不要</t>
    <phoneticPr fontId="117"/>
  </si>
  <si>
    <t>　　　（任意様式）</t>
    <phoneticPr fontId="117"/>
  </si>
  <si>
    <t>太陽光発電</t>
    <rPh sb="0" eb="5">
      <t>タイヨウコウハツデン</t>
    </rPh>
    <phoneticPr fontId="2"/>
  </si>
  <si>
    <t>号発電機</t>
    <phoneticPr fontId="117"/>
  </si>
  <si>
    <t>[台]</t>
    <phoneticPr fontId="117"/>
  </si>
  <si>
    <t>【ﾒｰｶ】</t>
    <phoneticPr fontId="117"/>
  </si>
  <si>
    <t>[kVA]</t>
    <phoneticPr fontId="117"/>
  </si>
  <si>
    <t>[kW]</t>
    <phoneticPr fontId="117"/>
  </si>
  <si>
    <t>[kW]～</t>
    <phoneticPr fontId="117"/>
  </si>
  <si>
    <t>[kV]</t>
    <phoneticPr fontId="117"/>
  </si>
  <si>
    <t>[%]</t>
    <phoneticPr fontId="117"/>
  </si>
  <si>
    <t>[%]～ 進み</t>
    <phoneticPr fontId="117"/>
  </si>
  <si>
    <t>[%]</t>
    <phoneticPr fontId="117"/>
  </si>
  <si>
    <t>[Hz]</t>
    <phoneticPr fontId="117"/>
  </si>
  <si>
    <t>[Hz]～</t>
    <phoneticPr fontId="117"/>
  </si>
  <si>
    <t>[Hz]</t>
    <phoneticPr fontId="117"/>
  </si>
  <si>
    <t>（12）並列時許容周波数（上限）</t>
    <phoneticPr fontId="117"/>
  </si>
  <si>
    <t>[Hz]～</t>
    <phoneticPr fontId="117"/>
  </si>
  <si>
    <t>（14）自動同期検定機能（自励式の場合）</t>
    <phoneticPr fontId="117"/>
  </si>
  <si>
    <t>（15）系統並解列箇所</t>
    <phoneticPr fontId="117"/>
  </si>
  <si>
    <t>[%]・</t>
    <phoneticPr fontId="117"/>
  </si>
  <si>
    <t>（17）主回路方式</t>
    <phoneticPr fontId="117"/>
  </si>
  <si>
    <t>（18）出力制御方式</t>
    <phoneticPr fontId="117"/>
  </si>
  <si>
    <t>（19）事故時運転継続（ＦＲＴ）要件適用の有無</t>
    <phoneticPr fontId="117"/>
  </si>
  <si>
    <t>（20）高調波電流歪率</t>
    <phoneticPr fontId="117"/>
  </si>
  <si>
    <t>（21）発電機の出力特性（風力の場合）</t>
    <phoneticPr fontId="117"/>
  </si>
  <si>
    <t>（22）出力変動対策の方法（風力の場合）</t>
    <phoneticPr fontId="117"/>
  </si>
  <si>
    <t>（24）ウィンドファームコントローラーの有無（風力の場合）</t>
    <phoneticPr fontId="117"/>
  </si>
  <si>
    <t>（25）蓄電容量</t>
    <phoneticPr fontId="117"/>
  </si>
  <si>
    <t>出力</t>
    <phoneticPr fontId="117"/>
  </si>
  <si>
    <t>[kW]</t>
    <phoneticPr fontId="117"/>
  </si>
  <si>
    <t>時間</t>
    <phoneticPr fontId="117"/>
  </si>
  <si>
    <t>[h]</t>
    <phoneticPr fontId="117"/>
  </si>
  <si>
    <t>※１：逆変換装置を用いた発電設備等でFRT要件非適用の設備は記載不要</t>
    <phoneticPr fontId="117"/>
  </si>
  <si>
    <t>　　　（任意様式）</t>
    <phoneticPr fontId="117"/>
  </si>
  <si>
    <t>太陽光発電</t>
    <rPh sb="0" eb="5">
      <t>タイヨウコウハツデン</t>
    </rPh>
    <phoneticPr fontId="2"/>
  </si>
  <si>
    <t>様式４の１</t>
    <rPh sb="0" eb="2">
      <t>ヨウシキ</t>
    </rPh>
    <phoneticPr fontId="117"/>
  </si>
  <si>
    <t>負荷設備および受電設備</t>
    <rPh sb="0" eb="4">
      <t>フカセツビ</t>
    </rPh>
    <rPh sb="7" eb="11">
      <t>ジュデンセツビ</t>
    </rPh>
    <phoneticPr fontId="117"/>
  </si>
  <si>
    <t>１．負荷設備</t>
    <rPh sb="2" eb="4">
      <t>フカ</t>
    </rPh>
    <rPh sb="4" eb="6">
      <t>セツビ</t>
    </rPh>
    <phoneticPr fontId="117"/>
  </si>
  <si>
    <t>（１）合計容量</t>
    <rPh sb="3" eb="7">
      <t>ゴウケイヨウリョウ</t>
    </rPh>
    <phoneticPr fontId="121"/>
  </si>
  <si>
    <t>[kW]</t>
    <phoneticPr fontId="117"/>
  </si>
  <si>
    <t>（２）総合負荷力率</t>
    <rPh sb="3" eb="5">
      <t>ソウゴウ</t>
    </rPh>
    <rPh sb="5" eb="7">
      <t>フカ</t>
    </rPh>
    <rPh sb="7" eb="9">
      <t>リキリツ</t>
    </rPh>
    <phoneticPr fontId="121"/>
  </si>
  <si>
    <t>２．受電用変圧器</t>
    <rPh sb="2" eb="4">
      <t>ジュデン</t>
    </rPh>
    <rPh sb="4" eb="5">
      <t>ヨウ</t>
    </rPh>
    <rPh sb="5" eb="8">
      <t>ヘンアツキ</t>
    </rPh>
    <phoneticPr fontId="117"/>
  </si>
  <si>
    <t>電圧調整範囲</t>
    <rPh sb="0" eb="2">
      <t>デンアツ</t>
    </rPh>
    <rPh sb="2" eb="4">
      <t>チョウセイ</t>
    </rPh>
    <rPh sb="4" eb="6">
      <t>ハンイ</t>
    </rPh>
    <phoneticPr fontId="117"/>
  </si>
  <si>
    <t>[kV]</t>
  </si>
  <si>
    <t>制御方式</t>
    <rPh sb="0" eb="4">
      <t>セイギョホウシキ</t>
    </rPh>
    <phoneticPr fontId="117"/>
  </si>
  <si>
    <t>（制御方式を選択下さい）</t>
    <rPh sb="1" eb="5">
      <t>セイギョホウシキ</t>
    </rPh>
    <rPh sb="6" eb="9">
      <t>センタククダ</t>
    </rPh>
    <phoneticPr fontId="1"/>
  </si>
  <si>
    <t>（５）台数</t>
    <rPh sb="3" eb="5">
      <t>ダイスウ</t>
    </rPh>
    <phoneticPr fontId="117"/>
  </si>
  <si>
    <r>
      <t>３．調相設備</t>
    </r>
    <r>
      <rPr>
        <vertAlign val="superscript"/>
        <sz val="10"/>
        <rFont val="ＭＳ 明朝"/>
        <family val="1"/>
        <charset val="128"/>
      </rPr>
      <t>※１</t>
    </r>
    <rPh sb="2" eb="4">
      <t>チョウソウ</t>
    </rPh>
    <rPh sb="4" eb="6">
      <t>セツビ</t>
    </rPh>
    <phoneticPr fontId="117"/>
  </si>
  <si>
    <t>（１）種類</t>
    <rPh sb="3" eb="5">
      <t>シュルイ</t>
    </rPh>
    <phoneticPr fontId="117"/>
  </si>
  <si>
    <t>（２）電圧別容量</t>
    <rPh sb="3" eb="5">
      <t>デンアツ</t>
    </rPh>
    <rPh sb="5" eb="6">
      <t>ベツ</t>
    </rPh>
    <rPh sb="6" eb="8">
      <t>ヨウリョウ</t>
    </rPh>
    <phoneticPr fontId="117"/>
  </si>
  <si>
    <t>高圧</t>
    <rPh sb="0" eb="2">
      <t>コウアツ</t>
    </rPh>
    <phoneticPr fontId="117"/>
  </si>
  <si>
    <t>低圧</t>
    <rPh sb="0" eb="2">
      <t>テイアツ</t>
    </rPh>
    <phoneticPr fontId="117"/>
  </si>
  <si>
    <t>（３）合計容量</t>
    <rPh sb="3" eb="7">
      <t>ゴウケイヨウリョウ</t>
    </rPh>
    <phoneticPr fontId="117"/>
  </si>
  <si>
    <t>（４）自動力率制御装置の有無</t>
    <rPh sb="3" eb="5">
      <t>ジドウ</t>
    </rPh>
    <rPh sb="5" eb="7">
      <t>リキリツ</t>
    </rPh>
    <rPh sb="7" eb="9">
      <t>セイギョ</t>
    </rPh>
    <rPh sb="9" eb="11">
      <t>ソウチ</t>
    </rPh>
    <rPh sb="12" eb="14">
      <t>ウム</t>
    </rPh>
    <phoneticPr fontId="117"/>
  </si>
  <si>
    <t>※１：「総合負荷力率」に調相設備を含む場合は不要</t>
    <phoneticPr fontId="117"/>
  </si>
  <si>
    <t>　４．高調波発生機器</t>
    <rPh sb="3" eb="6">
      <t>コウチョウハ</t>
    </rPh>
    <rPh sb="6" eb="10">
      <t>ハッセイキキ</t>
    </rPh>
    <phoneticPr fontId="117"/>
  </si>
  <si>
    <t>※高調波発生機器を有する場合には、「高調波抑制対策技術指針（JEAG9702)」の高調波流出電流計算書を添付してください。</t>
  </si>
  <si>
    <t>　５．電圧フリッカ発生源</t>
    <rPh sb="3" eb="5">
      <t>デンアツ</t>
    </rPh>
    <rPh sb="9" eb="12">
      <t>ハッセイゲン</t>
    </rPh>
    <phoneticPr fontId="117"/>
  </si>
  <si>
    <t>（</t>
    <phoneticPr fontId="117"/>
  </si>
  <si>
    <t>電圧フリッカ対策</t>
    <rPh sb="0" eb="2">
      <t>デンアツ</t>
    </rPh>
    <rPh sb="6" eb="8">
      <t>タイサク</t>
    </rPh>
    <phoneticPr fontId="117"/>
  </si>
  <si>
    <t>対策設備の概要</t>
    <rPh sb="0" eb="4">
      <t>タイサクセツビ</t>
    </rPh>
    <rPh sb="5" eb="7">
      <t>ガイヨウ</t>
    </rPh>
    <phoneticPr fontId="117"/>
  </si>
  <si>
    <t>※電圧フリッカ対策有の場合は資料を添付してください。</t>
    <rPh sb="1" eb="3">
      <t>デンアツ</t>
    </rPh>
    <rPh sb="7" eb="10">
      <t>タイサクアリ</t>
    </rPh>
    <rPh sb="11" eb="13">
      <t>バアイ</t>
    </rPh>
    <rPh sb="14" eb="16">
      <t>シリョウ</t>
    </rPh>
    <rPh sb="17" eb="19">
      <t>テンプ</t>
    </rPh>
    <phoneticPr fontId="117"/>
  </si>
  <si>
    <t>６．特記事項</t>
    <rPh sb="2" eb="6">
      <t>トッキジコウ</t>
    </rPh>
    <phoneticPr fontId="117"/>
  </si>
  <si>
    <t>[kV]／</t>
    <phoneticPr fontId="117"/>
  </si>
  <si>
    <t>[V]</t>
    <phoneticPr fontId="117"/>
  </si>
  <si>
    <t>[%]</t>
    <phoneticPr fontId="117"/>
  </si>
  <si>
    <t>）</t>
    <phoneticPr fontId="117"/>
  </si>
  <si>
    <t>）</t>
    <phoneticPr fontId="117"/>
  </si>
  <si>
    <t>手動</t>
    <rPh sb="0" eb="2">
      <t>シュドウ</t>
    </rPh>
    <phoneticPr fontId="1"/>
  </si>
  <si>
    <t>自動</t>
    <rPh sb="0" eb="2">
      <t>ジドウ</t>
    </rPh>
    <phoneticPr fontId="1"/>
  </si>
  <si>
    <t>タップ切替器仕様</t>
    <rPh sb="3" eb="6">
      <t>キリカエキ</t>
    </rPh>
    <rPh sb="6" eb="8">
      <t>シヨウ</t>
    </rPh>
    <phoneticPr fontId="2"/>
  </si>
  <si>
    <t>制御方式</t>
    <rPh sb="0" eb="2">
      <t>セイギョ</t>
    </rPh>
    <rPh sb="2" eb="4">
      <t>ホウシキ</t>
    </rPh>
    <phoneticPr fontId="2"/>
  </si>
  <si>
    <t>自動同期検定機能（自励式の場合）</t>
    <phoneticPr fontId="2"/>
  </si>
  <si>
    <t>受電地点における受電電力</t>
    <phoneticPr fontId="2"/>
  </si>
  <si>
    <t>V</t>
    <phoneticPr fontId="2"/>
  </si>
  <si>
    <t>刻み</t>
    <rPh sb="0" eb="1">
      <t>キザ</t>
    </rPh>
    <phoneticPr fontId="2"/>
  </si>
  <si>
    <t>数値で入力される場合、　「遅れ」　「進み」が数値の前に自動入力されます</t>
    <phoneticPr fontId="2"/>
  </si>
  <si>
    <t>有の場合の整定値</t>
    <rPh sb="0" eb="1">
      <t>タモツ</t>
    </rPh>
    <rPh sb="2" eb="4">
      <t>バアイ</t>
    </rPh>
    <rPh sb="5" eb="8">
      <t>セイテイチ</t>
    </rPh>
    <phoneticPr fontId="2"/>
  </si>
  <si>
    <t>整定可能範囲</t>
    <rPh sb="0" eb="2">
      <t>セイテイ</t>
    </rPh>
    <rPh sb="2" eb="4">
      <t>カノウ</t>
    </rPh>
    <rPh sb="4" eb="6">
      <t>ハンイ</t>
    </rPh>
    <phoneticPr fontId="2"/>
  </si>
  <si>
    <t>V</t>
    <phoneticPr fontId="2"/>
  </si>
  <si>
    <t>V</t>
    <phoneticPr fontId="2"/>
  </si>
  <si>
    <t>V</t>
    <phoneticPr fontId="2"/>
  </si>
  <si>
    <r>
      <t>特別措置の適用予定</t>
    </r>
    <r>
      <rPr>
        <vertAlign val="superscript"/>
        <sz val="10"/>
        <color theme="1"/>
        <rFont val="ＭＳ 明朝"/>
        <family val="1"/>
        <charset val="128"/>
      </rPr>
      <t>※10</t>
    </r>
    <rPh sb="0" eb="4">
      <t>トクベツソチ</t>
    </rPh>
    <rPh sb="5" eb="7">
      <t>テキヨウ</t>
    </rPh>
    <rPh sb="7" eb="9">
      <t>ヨテイ</t>
    </rPh>
    <phoneticPr fontId="117"/>
  </si>
  <si>
    <r>
      <t>早期連系追加対策
(充電制限)の適用希望</t>
    </r>
    <r>
      <rPr>
        <vertAlign val="superscript"/>
        <sz val="10"/>
        <color theme="1"/>
        <rFont val="ＭＳ 明朝"/>
        <family val="1"/>
        <charset val="128"/>
      </rPr>
      <t>※11</t>
    </r>
    <rPh sb="0" eb="4">
      <t>ソウキレンケイ</t>
    </rPh>
    <rPh sb="4" eb="6">
      <t>ツイカ</t>
    </rPh>
    <rPh sb="6" eb="8">
      <t>タイサク</t>
    </rPh>
    <rPh sb="10" eb="14">
      <t>ジュウデンセイゲン</t>
    </rPh>
    <rPh sb="16" eb="20">
      <t>テキヨウキボウ</t>
    </rPh>
    <phoneticPr fontId="117"/>
  </si>
  <si>
    <r>
      <t>最大</t>
    </r>
    <r>
      <rPr>
        <vertAlign val="superscript"/>
        <sz val="10"/>
        <color theme="1"/>
        <rFont val="ＭＳ 明朝"/>
        <family val="1"/>
        <charset val="128"/>
      </rPr>
      <t>※14</t>
    </r>
    <phoneticPr fontId="117"/>
  </si>
  <si>
    <r>
      <rPr>
        <sz val="16"/>
        <color rgb="FFFF0000"/>
        <rFont val="Meiryo UI"/>
        <family val="3"/>
        <charset val="128"/>
      </rPr>
      <t>【削除】</t>
    </r>
    <r>
      <rPr>
        <sz val="16"/>
        <color theme="1" tint="0.249977111117893"/>
        <rFont val="Meiryo UI"/>
        <family val="3"/>
        <charset val="128"/>
      </rPr>
      <t>その他連絡先（特記事項欄に記載）</t>
    </r>
    <rPh sb="1" eb="3">
      <t>サクジョ</t>
    </rPh>
    <phoneticPr fontId="2"/>
  </si>
  <si>
    <r>
      <rPr>
        <sz val="16"/>
        <color rgb="FFFF0000"/>
        <rFont val="Meiryo UI"/>
        <family val="3"/>
        <charset val="128"/>
      </rPr>
      <t>【削除】</t>
    </r>
    <r>
      <rPr>
        <sz val="16"/>
        <color theme="1" tint="0.249977111117893"/>
        <rFont val="Meiryo UI"/>
        <family val="3"/>
        <charset val="128"/>
      </rPr>
      <t>その他連絡先（特記事項欄に記載）</t>
    </r>
    <phoneticPr fontId="2"/>
  </si>
  <si>
    <t>(d)</t>
    <phoneticPr fontId="2"/>
  </si>
  <si>
    <t>PCS1台あたりの
パネル出力合計
(a)×(b)</t>
    <phoneticPr fontId="2"/>
  </si>
  <si>
    <t>PCSの定格出力</t>
    <phoneticPr fontId="2"/>
  </si>
  <si>
    <t>(d)と(e)を比較して
小さい方の出力</t>
    <phoneticPr fontId="2"/>
  </si>
  <si>
    <t>定格出力合計
(c)×(f)</t>
    <phoneticPr fontId="2"/>
  </si>
  <si>
    <t>(f)</t>
    <phoneticPr fontId="2"/>
  </si>
  <si>
    <t>(g)</t>
    <phoneticPr fontId="2"/>
  </si>
  <si>
    <t>(e)</t>
    <phoneticPr fontId="2"/>
  </si>
  <si>
    <t>台</t>
  </si>
  <si>
    <t>kW</t>
  </si>
  <si>
    <t>kW</t>
    <phoneticPr fontId="2"/>
  </si>
  <si>
    <t>kW</t>
    <phoneticPr fontId="2"/>
  </si>
  <si>
    <t>パネル総出力</t>
    <phoneticPr fontId="2"/>
  </si>
  <si>
    <t>自由記述欄</t>
  </si>
  <si>
    <r>
      <t>（23）蓄電池設置（出力変動対策）の有無（風力の場合）</t>
    </r>
    <r>
      <rPr>
        <vertAlign val="superscript"/>
        <sz val="10"/>
        <rFont val="ＭＳ 明朝"/>
        <family val="1"/>
        <charset val="128"/>
      </rPr>
      <t>※2</t>
    </r>
    <phoneticPr fontId="117"/>
  </si>
  <si>
    <t>※電力広域的運営推進機関、一般送配電事業者又は配電事業者は、本申込書の情報を系統アクセス業務の実施のために使用します。</t>
    <phoneticPr fontId="2"/>
  </si>
  <si>
    <t>東京電力パワーグリッド株式会社</t>
    <phoneticPr fontId="2"/>
  </si>
  <si>
    <t>（揚水・蓄電池の場合のみ選択して下さい）</t>
    <phoneticPr fontId="2"/>
  </si>
  <si>
    <t>希望する予備送電サービスの電圧</t>
    <phoneticPr fontId="2"/>
  </si>
  <si>
    <t>様式２の３．（１）－１　新設・増設の電源種別</t>
    <rPh sb="0" eb="2">
      <t>ヨウシキ</t>
    </rPh>
    <phoneticPr fontId="2"/>
  </si>
  <si>
    <t>様式２の３．（１）－１　新設・増設の電源種別</t>
    <phoneticPr fontId="2"/>
  </si>
  <si>
    <t>様式２の３．（１）－２　新設・増設の電源種別</t>
    <phoneticPr fontId="2"/>
  </si>
  <si>
    <t>様式２の３．（１）－１　新設・増設の電源種別</t>
    <phoneticPr fontId="2"/>
  </si>
  <si>
    <t>様式２の３．（２）－１　既設の電源種別（既設電源がある場合）</t>
  </si>
  <si>
    <t>様式２の３．（２）－１　既設の電源種別（既設電源がある場合）</t>
    <phoneticPr fontId="2"/>
  </si>
  <si>
    <t>様式２の３．（２）－２　既設の電源種別（既設電源がある場合）</t>
    <phoneticPr fontId="2"/>
  </si>
  <si>
    <t>様式２の４．発電設備等の定格出力合計　（１）変更前</t>
    <phoneticPr fontId="2"/>
  </si>
  <si>
    <t>その他</t>
  </si>
  <si>
    <t>自動電圧調整装置(AVR)「有」の場合は、「整定値、整定可能範囲、刻み」を記載ください</t>
    <phoneticPr fontId="2"/>
  </si>
  <si>
    <t>自動電圧調整装置(AVR)「有」の場合は、「整定値、整定可能範囲、刻み」を記載ください</t>
    <phoneticPr fontId="2"/>
  </si>
  <si>
    <t>自動電圧調整装置(AVR)「有」の場合は、「整定値、整定可能範囲、刻み」を記載ください</t>
    <phoneticPr fontId="2"/>
  </si>
  <si>
    <r>
      <t>運転可能周波数</t>
    </r>
    <r>
      <rPr>
        <vertAlign val="superscript"/>
        <sz val="10"/>
        <rFont val="ＭＳ 明朝"/>
        <family val="1"/>
        <charset val="128"/>
      </rPr>
      <t>※1</t>
    </r>
    <phoneticPr fontId="117"/>
  </si>
  <si>
    <r>
      <t>（11）周波数低下時の運転継続時間</t>
    </r>
    <r>
      <rPr>
        <vertAlign val="superscript"/>
        <sz val="10"/>
        <rFont val="ＭＳ 明朝"/>
        <family val="1"/>
        <charset val="128"/>
      </rPr>
      <t>※1</t>
    </r>
    <phoneticPr fontId="117"/>
  </si>
  <si>
    <r>
      <t>（23）蓄電池設置（出力変動対策）の有無（風力の場合）</t>
    </r>
    <r>
      <rPr>
        <vertAlign val="superscript"/>
        <sz val="10"/>
        <rFont val="ＭＳ 明朝"/>
        <family val="1"/>
        <charset val="128"/>
      </rPr>
      <t>※2</t>
    </r>
    <phoneticPr fontId="117"/>
  </si>
  <si>
    <r>
      <t>（11）周波数低下時の運転継続時間</t>
    </r>
    <r>
      <rPr>
        <vertAlign val="superscript"/>
        <sz val="10"/>
        <rFont val="ＭＳ 明朝"/>
        <family val="1"/>
        <charset val="128"/>
      </rPr>
      <t>※1</t>
    </r>
    <phoneticPr fontId="117"/>
  </si>
  <si>
    <r>
      <t>（23）蓄電池設置（出力変動対策）の有無（風力の場合）</t>
    </r>
    <r>
      <rPr>
        <vertAlign val="superscript"/>
        <sz val="10"/>
        <rFont val="ＭＳ 明朝"/>
        <family val="1"/>
        <charset val="128"/>
      </rPr>
      <t>※2</t>
    </r>
    <phoneticPr fontId="117"/>
  </si>
  <si>
    <t>（１）発電設備等設置者名又は発電者の名称
　　 （仮称可）</t>
    <phoneticPr fontId="117"/>
  </si>
  <si>
    <t>様式１（２）発電所名（仮称可）</t>
    <rPh sb="0" eb="2">
      <t>ヨウシキ</t>
    </rPh>
    <phoneticPr fontId="2"/>
  </si>
  <si>
    <t>様式１（１）発電設備等設置者名又は発電者の名称 （仮称可）</t>
    <rPh sb="0" eb="2">
      <t>ヨウシキ</t>
    </rPh>
    <phoneticPr fontId="2"/>
  </si>
  <si>
    <t>様式１（３）発電設備等設置場所の住所</t>
    <rPh sb="0" eb="2">
      <t>ヨウシキ</t>
    </rPh>
    <phoneticPr fontId="2"/>
  </si>
  <si>
    <t>[kW]</t>
    <phoneticPr fontId="117"/>
  </si>
  <si>
    <t>[kW]</t>
    <phoneticPr fontId="2"/>
  </si>
  <si>
    <t>様式３の２（直流発電設備）①、
様式３の５（逆変換装置）①　※様式右上部分</t>
    <rPh sb="0" eb="2">
      <t>ヨウシキ</t>
    </rPh>
    <rPh sb="16" eb="18">
      <t>ヨウシキ</t>
    </rPh>
    <rPh sb="22" eb="27">
      <t>ギャクヘンカンソウチ</t>
    </rPh>
    <rPh sb="31" eb="33">
      <t>ヨウシキ</t>
    </rPh>
    <rPh sb="33" eb="35">
      <t>ミギウエ</t>
    </rPh>
    <phoneticPr fontId="2"/>
  </si>
  <si>
    <t>並列時許容周波数（上限）：設定可能範囲</t>
    <phoneticPr fontId="2"/>
  </si>
  <si>
    <t>(c)</t>
    <phoneticPr fontId="2"/>
  </si>
  <si>
    <t>PCS台数</t>
    <phoneticPr fontId="2"/>
  </si>
  <si>
    <t>(b)</t>
    <phoneticPr fontId="2"/>
  </si>
  <si>
    <t>PCS1台あたり
のパネル枚数</t>
    <phoneticPr fontId="2"/>
  </si>
  <si>
    <t>枚</t>
    <rPh sb="0" eb="1">
      <t>マイ</t>
    </rPh>
    <phoneticPr fontId="2"/>
  </si>
  <si>
    <t>台</t>
    <rPh sb="0" eb="1">
      <t>ダイ</t>
    </rPh>
    <phoneticPr fontId="2"/>
  </si>
  <si>
    <t>(c)</t>
    <phoneticPr fontId="2"/>
  </si>
  <si>
    <t>PCS1台あたり
のパネル枚数</t>
    <phoneticPr fontId="2"/>
  </si>
  <si>
    <t>逆変換装置（インバータ）</t>
    <phoneticPr fontId="2"/>
  </si>
  <si>
    <t>逆変換装置（インバータ）</t>
    <phoneticPr fontId="2"/>
  </si>
  <si>
    <t>直流発電装置</t>
    <phoneticPr fontId="2"/>
  </si>
  <si>
    <t>V</t>
    <phoneticPr fontId="2"/>
  </si>
  <si>
    <t>選択してください</t>
  </si>
  <si>
    <r>
      <rPr>
        <sz val="16"/>
        <color rgb="FFFF0000"/>
        <rFont val="Meiryo UI"/>
        <family val="3"/>
        <charset val="128"/>
      </rPr>
      <t>【削除】</t>
    </r>
    <r>
      <rPr>
        <sz val="16"/>
        <color theme="1" tint="0.249977111117893"/>
        <rFont val="Meiryo UI"/>
        <family val="3"/>
        <charset val="128"/>
      </rPr>
      <t>その他(                   　　)</t>
    </r>
    <phoneticPr fontId="2"/>
  </si>
  <si>
    <t>（揚水・蓄電池の場合のみ選択して下さい）</t>
    <phoneticPr fontId="2"/>
  </si>
  <si>
    <t>✓</t>
    <phoneticPr fontId="2"/>
  </si>
  <si>
    <r>
      <rPr>
        <sz val="16"/>
        <color theme="1" tint="0.249977111117893"/>
        <rFont val="Meiryo UI"/>
        <family val="3"/>
        <charset val="128"/>
      </rPr>
      <t>高調波発生機器を有する場合には、お申込み時に「高調波抑制対策技術指針（JEAG9702)」の高調波流出電流計算書をメールに添付してください。</t>
    </r>
    <r>
      <rPr>
        <sz val="16"/>
        <color rgb="FF0070C0"/>
        <rFont val="Meiryo UI"/>
        <family val="3"/>
        <charset val="128"/>
      </rPr>
      <t>（</t>
    </r>
    <r>
      <rPr>
        <b/>
        <u/>
        <sz val="16"/>
        <color rgb="FF0070C0"/>
        <rFont val="Meiryo UI"/>
        <family val="3"/>
        <charset val="128"/>
      </rPr>
      <t>Link</t>
    </r>
    <r>
      <rPr>
        <sz val="16"/>
        <color rgb="FF0070C0"/>
        <rFont val="Meiryo UI"/>
        <family val="3"/>
        <charset val="128"/>
      </rPr>
      <t>）</t>
    </r>
    <phoneticPr fontId="2"/>
  </si>
  <si>
    <t>選択してください</t>
    <phoneticPr fontId="2"/>
  </si>
  <si>
    <t>入力シートで記載した内容が反映されますので、情報の修正は入力シートでお願いいたします</t>
    <phoneticPr fontId="2"/>
  </si>
  <si>
    <t>入力シートで記載した内容が反映されますので、情報の修正は入力シートでお願いいたします</t>
    <phoneticPr fontId="2"/>
  </si>
  <si>
    <t>入力シートで記載した内容が反映されますので、情報の修正は入力シートでお願いいたします</t>
    <phoneticPr fontId="2"/>
  </si>
  <si>
    <t>入力シートで記載した内容が反映されますので、情報の修正は入力シートでお願いいたします</t>
    <phoneticPr fontId="2"/>
  </si>
  <si>
    <t>発電設備仕様（逆変換装置）</t>
    <phoneticPr fontId="2"/>
  </si>
  <si>
    <t>様式３の３</t>
    <rPh sb="0" eb="2">
      <t>ヨウシキ</t>
    </rPh>
    <phoneticPr fontId="117"/>
  </si>
  <si>
    <t>保護リレー等</t>
    <rPh sb="0" eb="2">
      <t>ホゴ</t>
    </rPh>
    <rPh sb="5" eb="6">
      <t>トウ</t>
    </rPh>
    <phoneticPr fontId="117"/>
  </si>
  <si>
    <t>連系用遮断器
その他機器</t>
    <rPh sb="0" eb="6">
      <t>レンケイヨウシャダンキ</t>
    </rPh>
    <phoneticPr fontId="117"/>
  </si>
  <si>
    <t>機器名称</t>
    <rPh sb="0" eb="4">
      <t>キキメイショウ</t>
    </rPh>
    <phoneticPr fontId="117"/>
  </si>
  <si>
    <t>系</t>
    <rPh sb="0" eb="1">
      <t>ケイ</t>
    </rPh>
    <phoneticPr fontId="117"/>
  </si>
  <si>
    <t>製造者</t>
    <phoneticPr fontId="117"/>
  </si>
  <si>
    <t>型式</t>
    <rPh sb="0" eb="2">
      <t>カタシキ</t>
    </rPh>
    <phoneticPr fontId="117"/>
  </si>
  <si>
    <t>定格容量</t>
    <rPh sb="0" eb="4">
      <t>テイカクヨウリョウ</t>
    </rPh>
    <phoneticPr fontId="117"/>
  </si>
  <si>
    <t>遮断容量</t>
    <rPh sb="0" eb="2">
      <t>シャダン</t>
    </rPh>
    <rPh sb="2" eb="4">
      <t>ヨウリョウ</t>
    </rPh>
    <phoneticPr fontId="117"/>
  </si>
  <si>
    <t>備考</t>
  </si>
  <si>
    <t>遮断器</t>
    <rPh sb="0" eb="2">
      <t>シャダン</t>
    </rPh>
    <phoneticPr fontId="117"/>
  </si>
  <si>
    <t>）</t>
    <phoneticPr fontId="117"/>
  </si>
  <si>
    <t>[V]</t>
    <phoneticPr fontId="117"/>
  </si>
  <si>
    <t>[A]</t>
    <phoneticPr fontId="117"/>
  </si>
  <si>
    <t>[A]</t>
    <phoneticPr fontId="117"/>
  </si>
  <si>
    <t>[ｻｲｸﾙ]</t>
    <phoneticPr fontId="117"/>
  </si>
  <si>
    <t>）</t>
    <phoneticPr fontId="117"/>
  </si>
  <si>
    <t>[ｻｲｸﾙ]</t>
    <phoneticPr fontId="117"/>
  </si>
  <si>
    <t>負担：</t>
    <rPh sb="0" eb="2">
      <t>フタン</t>
    </rPh>
    <phoneticPr fontId="117"/>
  </si>
  <si>
    <t>[VA]</t>
    <phoneticPr fontId="117"/>
  </si>
  <si>
    <t>[V]/</t>
    <phoneticPr fontId="117"/>
  </si>
  <si>
    <t>過電流強度</t>
    <rPh sb="0" eb="3">
      <t>カデンリュウ</t>
    </rPh>
    <rPh sb="3" eb="5">
      <t>キョウド</t>
    </rPh>
    <phoneticPr fontId="117"/>
  </si>
  <si>
    <t>過電流定数</t>
    <rPh sb="0" eb="3">
      <t>カデンリュウ</t>
    </rPh>
    <rPh sb="3" eb="5">
      <t>ジョウスウ</t>
    </rPh>
    <phoneticPr fontId="117"/>
  </si>
  <si>
    <t>機械的耐電流</t>
    <rPh sb="0" eb="3">
      <t>キカイテキ</t>
    </rPh>
    <rPh sb="3" eb="6">
      <t>タイデンリュウ</t>
    </rPh>
    <phoneticPr fontId="117"/>
  </si>
  <si>
    <t>保護リレー諸元</t>
    <rPh sb="0" eb="2">
      <t>ホゴ</t>
    </rPh>
    <rPh sb="5" eb="7">
      <t>ショゲン</t>
    </rPh>
    <phoneticPr fontId="117"/>
  </si>
  <si>
    <t>記号</t>
    <rPh sb="0" eb="2">
      <t>キゴウ</t>
    </rPh>
    <phoneticPr fontId="117"/>
  </si>
  <si>
    <t>リレー名称</t>
    <rPh sb="3" eb="5">
      <t>メイショウ</t>
    </rPh>
    <phoneticPr fontId="117"/>
  </si>
  <si>
    <t>相数</t>
    <rPh sb="0" eb="2">
      <t>ソウスウ</t>
    </rPh>
    <phoneticPr fontId="117"/>
  </si>
  <si>
    <t>整定範囲</t>
    <rPh sb="0" eb="4">
      <t>セイテイハンイ</t>
    </rPh>
    <phoneticPr fontId="117"/>
  </si>
  <si>
    <t>ＯＣＲ－Ｈ</t>
    <phoneticPr fontId="117"/>
  </si>
  <si>
    <t>過電流</t>
    <rPh sb="0" eb="3">
      <t>カデンリュウ</t>
    </rPh>
    <phoneticPr fontId="117"/>
  </si>
  <si>
    <t>主</t>
    <rPh sb="0" eb="1">
      <t>シュ</t>
    </rPh>
    <phoneticPr fontId="117"/>
  </si>
  <si>
    <t>電流：</t>
    <rPh sb="0" eb="2">
      <t>デンリュウ</t>
    </rPh>
    <phoneticPr fontId="117"/>
  </si>
  <si>
    <t>瞬時：</t>
    <rPh sb="0" eb="2">
      <t>シュンジ</t>
    </rPh>
    <phoneticPr fontId="117"/>
  </si>
  <si>
    <t>時限：</t>
    <rPh sb="0" eb="2">
      <t>ジゲン</t>
    </rPh>
    <phoneticPr fontId="117"/>
  </si>
  <si>
    <t>ＤＧＲ</t>
  </si>
  <si>
    <t>地絡方向</t>
    <rPh sb="0" eb="4">
      <t>チラクホウコウ</t>
    </rPh>
    <phoneticPr fontId="117"/>
  </si>
  <si>
    <t>電圧：</t>
    <rPh sb="0" eb="2">
      <t>デンアツ</t>
    </rPh>
    <phoneticPr fontId="117"/>
  </si>
  <si>
    <t>（６７ＧＲ）</t>
  </si>
  <si>
    <t>地絡過電圧</t>
    <rPh sb="0" eb="2">
      <t>チラク</t>
    </rPh>
    <rPh sb="2" eb="5">
      <t>カデンアツ</t>
    </rPh>
    <phoneticPr fontId="117"/>
  </si>
  <si>
    <t>（６４Ｒ）</t>
  </si>
  <si>
    <t>備考：</t>
    <rPh sb="0" eb="2">
      <t>ビコウ</t>
    </rPh>
    <phoneticPr fontId="117"/>
  </si>
  <si>
    <t>方向短絡</t>
    <rPh sb="0" eb="4">
      <t>ホウコウタンラク</t>
    </rPh>
    <phoneticPr fontId="117"/>
  </si>
  <si>
    <t>（６７Ｓ）</t>
  </si>
  <si>
    <t>過電圧</t>
    <rPh sb="0" eb="3">
      <t>カデンアツ</t>
    </rPh>
    <phoneticPr fontId="117"/>
  </si>
  <si>
    <t>（５９Ｒ）</t>
  </si>
  <si>
    <t>不足電圧</t>
    <rPh sb="0" eb="4">
      <t>フソクデンアツ</t>
    </rPh>
    <phoneticPr fontId="117"/>
  </si>
  <si>
    <t>（２７Ｒ）</t>
  </si>
  <si>
    <t>ＯＦＲ</t>
  </si>
  <si>
    <t>周波数上昇</t>
    <rPh sb="0" eb="5">
      <t>シュウハスウジョウショウ</t>
    </rPh>
    <phoneticPr fontId="117"/>
  </si>
  <si>
    <t>周波数：</t>
    <rPh sb="0" eb="3">
      <t>シュウハスウ</t>
    </rPh>
    <phoneticPr fontId="117"/>
  </si>
  <si>
    <t>（９５Ｈ）</t>
  </si>
  <si>
    <t>周波数低下</t>
    <rPh sb="0" eb="5">
      <t>シュウハスウテイカ</t>
    </rPh>
    <phoneticPr fontId="117"/>
  </si>
  <si>
    <t>ＵＦＲ</t>
  </si>
  <si>
    <t>（９５Ｌ）</t>
  </si>
  <si>
    <t>逆電力</t>
    <rPh sb="0" eb="1">
      <t>ギャク</t>
    </rPh>
    <rPh sb="1" eb="3">
      <t>デンリョク</t>
    </rPh>
    <phoneticPr fontId="117"/>
  </si>
  <si>
    <t>電力：</t>
    <rPh sb="0" eb="2">
      <t>デンリョク</t>
    </rPh>
    <phoneticPr fontId="117"/>
  </si>
  <si>
    <t>ＲＰＲ</t>
  </si>
  <si>
    <t>※</t>
    <phoneticPr fontId="117"/>
  </si>
  <si>
    <t>※</t>
    <phoneticPr fontId="117"/>
  </si>
  <si>
    <t>（６７Ｐ）</t>
  </si>
  <si>
    <t>不足電力</t>
    <rPh sb="0" eb="4">
      <t>フソクデンリョク</t>
    </rPh>
    <phoneticPr fontId="117"/>
  </si>
  <si>
    <t>ＵＰＲ</t>
  </si>
  <si>
    <t>（９１Ｌ）</t>
  </si>
  <si>
    <t>単独運転検出要素</t>
    <rPh sb="0" eb="2">
      <t>タンドク</t>
    </rPh>
    <rPh sb="2" eb="4">
      <t>ウンテン</t>
    </rPh>
    <rPh sb="4" eb="6">
      <t>ケンシュツ</t>
    </rPh>
    <rPh sb="6" eb="8">
      <t>ヨウソ</t>
    </rPh>
    <phoneticPr fontId="12"/>
  </si>
  <si>
    <t>整定値：</t>
    <rPh sb="0" eb="3">
      <t>セイテイチ</t>
    </rPh>
    <phoneticPr fontId="117"/>
  </si>
  <si>
    <t>単独運転検出要素</t>
    <phoneticPr fontId="117"/>
  </si>
  <si>
    <t>（能動：</t>
    <phoneticPr fontId="117"/>
  </si>
  <si>
    <t>※逆潮流なしの場合</t>
    <rPh sb="1" eb="4">
      <t>ギャクチョウリュウ</t>
    </rPh>
    <rPh sb="7" eb="9">
      <t>バアイ</t>
    </rPh>
    <phoneticPr fontId="117"/>
  </si>
  <si>
    <t>付加機能に関する事項</t>
    <phoneticPr fontId="117"/>
  </si>
  <si>
    <t>・電圧上昇抑制機能</t>
    <phoneticPr fontId="117"/>
  </si>
  <si>
    <t>・自動負荷遮断装置</t>
    <phoneticPr fontId="117"/>
  </si>
  <si>
    <t>・自動同期検定装置</t>
    <phoneticPr fontId="117"/>
  </si>
  <si>
    <t>電圧</t>
    <rPh sb="0" eb="2">
      <t>デンアツ</t>
    </rPh>
    <phoneticPr fontId="117"/>
  </si>
  <si>
    <t>[%]、</t>
    <phoneticPr fontId="117"/>
  </si>
  <si>
    <t>周波数差</t>
  </si>
  <si>
    <t>[Hz]</t>
    <phoneticPr fontId="117"/>
  </si>
  <si>
    <t>位相差</t>
    <rPh sb="0" eb="2">
      <t>イソウ</t>
    </rPh>
    <rPh sb="2" eb="3">
      <t>サ</t>
    </rPh>
    <phoneticPr fontId="117"/>
  </si>
  <si>
    <t>度、</t>
    <rPh sb="0" eb="1">
      <t>ド</t>
    </rPh>
    <phoneticPr fontId="117"/>
  </si>
  <si>
    <t>前進時間</t>
    <phoneticPr fontId="117"/>
  </si>
  <si>
    <t>[s]</t>
    <phoneticPr fontId="117"/>
  </si>
  <si>
    <t>[A]</t>
    <phoneticPr fontId="117"/>
  </si>
  <si>
    <t>[V]</t>
    <phoneticPr fontId="117"/>
  </si>
  <si>
    <t>動作時間</t>
    <phoneticPr fontId="117"/>
  </si>
  <si>
    <t>[V]</t>
    <phoneticPr fontId="117"/>
  </si>
  <si>
    <t>ⅤＴ</t>
    <phoneticPr fontId="117"/>
  </si>
  <si>
    <t>[V]/</t>
    <phoneticPr fontId="117"/>
  </si>
  <si>
    <t>[VA]</t>
    <phoneticPr fontId="117"/>
  </si>
  <si>
    <t>ＣＴ</t>
    <phoneticPr fontId="117"/>
  </si>
  <si>
    <t>ＰＤ</t>
    <phoneticPr fontId="117"/>
  </si>
  <si>
    <t>[pF]</t>
    <phoneticPr fontId="117"/>
  </si>
  <si>
    <t>ＺＰＤ</t>
    <phoneticPr fontId="117"/>
  </si>
  <si>
    <t>[V]／</t>
    <phoneticPr fontId="117"/>
  </si>
  <si>
    <t>ＺＣＴ</t>
    <phoneticPr fontId="117"/>
  </si>
  <si>
    <t>（５１Ｒ）</t>
    <phoneticPr fontId="117"/>
  </si>
  <si>
    <t>（受動：</t>
    <phoneticPr fontId="117"/>
  </si>
  <si>
    <t>・発電機並列時・脱落時の電圧変動抑制機能</t>
    <phoneticPr fontId="117"/>
  </si>
  <si>
    <t>・その他</t>
    <phoneticPr fontId="117"/>
  </si>
  <si>
    <t>発電設備等変更の有無で「増設」を選択した場合、プルダウンから選択してください。</t>
    <rPh sb="12" eb="14">
      <t>ゾウセツ</t>
    </rPh>
    <rPh sb="16" eb="18">
      <t>センタク</t>
    </rPh>
    <rPh sb="20" eb="22">
      <t>バアイ</t>
    </rPh>
    <rPh sb="30" eb="32">
      <t>センタク</t>
    </rPh>
    <phoneticPr fontId="1"/>
  </si>
  <si>
    <t>発電設備等変更の有無で「増設」を選択した場合、プルダウンから選択してください。</t>
    <phoneticPr fontId="1"/>
  </si>
  <si>
    <t>「50.1Hz」以外は不適となります。　（50Hzエリア：50.1/60Hzエリア：60.1［Hz］）</t>
    <phoneticPr fontId="1"/>
  </si>
  <si>
    <t>「50.1Hz」以外は不適となります。　（50Hzエリア：50.1/60Hzエリア：60.1［Hz］）</t>
    <phoneticPr fontId="1"/>
  </si>
  <si>
    <t>「50.1Hz」以外は不適となります。　（50Hzエリア：50.1/60Hzエリア：60.1［Hz］）</t>
    <phoneticPr fontId="1"/>
  </si>
  <si>
    <t>[V]</t>
    <phoneticPr fontId="117"/>
  </si>
  <si>
    <t>発電所名（仮称可）</t>
    <rPh sb="0" eb="2">
      <t>ハツデン</t>
    </rPh>
    <rPh sb="2" eb="3">
      <t>ショ</t>
    </rPh>
    <rPh sb="3" eb="4">
      <t>メイ</t>
    </rPh>
    <rPh sb="5" eb="7">
      <t>カショウ</t>
    </rPh>
    <rPh sb="7" eb="8">
      <t>カ</t>
    </rPh>
    <phoneticPr fontId="2"/>
  </si>
  <si>
    <t>発電所の名称</t>
    <rPh sb="0" eb="2">
      <t>ハツデン</t>
    </rPh>
    <rPh sb="2" eb="3">
      <t>ショ</t>
    </rPh>
    <rPh sb="4" eb="6">
      <t>メイショウ</t>
    </rPh>
    <phoneticPr fontId="2"/>
  </si>
  <si>
    <t>発電設備等設置場所の住所</t>
    <rPh sb="0" eb="2">
      <t>ハツデン</t>
    </rPh>
    <rPh sb="2" eb="4">
      <t>セツビ</t>
    </rPh>
    <rPh sb="4" eb="5">
      <t>トウ</t>
    </rPh>
    <rPh sb="5" eb="7">
      <t>セッチ</t>
    </rPh>
    <rPh sb="7" eb="9">
      <t>バショ</t>
    </rPh>
    <rPh sb="10" eb="12">
      <t>ジュウショ</t>
    </rPh>
    <phoneticPr fontId="2"/>
  </si>
  <si>
    <t>様式１（８）連絡先</t>
    <rPh sb="0" eb="2">
      <t>ヨウシキ</t>
    </rPh>
    <rPh sb="6" eb="9">
      <t>レンラクサキ</t>
    </rPh>
    <phoneticPr fontId="2"/>
  </si>
  <si>
    <t>代表者氏名</t>
    <rPh sb="0" eb="3">
      <t>ダイヒョウシャ</t>
    </rPh>
    <rPh sb="3" eb="5">
      <t>シメイ</t>
    </rPh>
    <phoneticPr fontId="2"/>
  </si>
  <si>
    <t>申込者</t>
    <phoneticPr fontId="2"/>
  </si>
  <si>
    <t>発電設備等設置者名又は発電者の名称
（仮称可）</t>
    <rPh sb="0" eb="2">
      <t>ハツデン</t>
    </rPh>
    <rPh sb="2" eb="4">
      <t>セツビ</t>
    </rPh>
    <rPh sb="4" eb="5">
      <t>トウ</t>
    </rPh>
    <rPh sb="5" eb="8">
      <t>セッチシャ</t>
    </rPh>
    <rPh sb="8" eb="9">
      <t>メイ</t>
    </rPh>
    <rPh sb="9" eb="10">
      <t>マタ</t>
    </rPh>
    <rPh sb="11" eb="13">
      <t>ハツデン</t>
    </rPh>
    <rPh sb="13" eb="14">
      <t>シャ</t>
    </rPh>
    <rPh sb="15" eb="17">
      <t>メイショウ</t>
    </rPh>
    <rPh sb="19" eb="21">
      <t>カショウ</t>
    </rPh>
    <rPh sb="21" eb="22">
      <t>カ</t>
    </rPh>
    <phoneticPr fontId="2"/>
  </si>
  <si>
    <t>発電設備等設置者名又は発電者の名称
（仮称可）</t>
    <rPh sb="19" eb="21">
      <t>カショウ</t>
    </rPh>
    <rPh sb="21" eb="22">
      <t>カ</t>
    </rPh>
    <phoneticPr fontId="1"/>
  </si>
  <si>
    <t>様式１　申込者</t>
    <rPh sb="0" eb="2">
      <t>ヨウシキ</t>
    </rPh>
    <rPh sb="4" eb="7">
      <t>モウシコミシャ</t>
    </rPh>
    <phoneticPr fontId="2"/>
  </si>
  <si>
    <t>様式２　１．（１）アクセス設備の運用開始希望日</t>
    <rPh sb="0" eb="2">
      <t>ヨウシキ</t>
    </rPh>
    <phoneticPr fontId="2"/>
  </si>
  <si>
    <t>様式２　１．（２）発電設備等の連系開始希望日（試運転）</t>
    <rPh sb="0" eb="2">
      <t>ヨウシキ</t>
    </rPh>
    <phoneticPr fontId="2"/>
  </si>
  <si>
    <t>様式２　２．（２）予備電線路希望の有無</t>
    <rPh sb="0" eb="2">
      <t>ヨウシキ</t>
    </rPh>
    <phoneticPr fontId="2"/>
  </si>
  <si>
    <t>様式２　２．（２）予備電線路希望の有無　</t>
    <rPh sb="0" eb="2">
      <t>ヨウシキ</t>
    </rPh>
    <phoneticPr fontId="2"/>
  </si>
  <si>
    <t>様式２　４．発電設備等の定格出力合計　（１）変更前</t>
    <phoneticPr fontId="2"/>
  </si>
  <si>
    <t>様式２　７．サイバーセキュリティ対策</t>
    <rPh sb="0" eb="2">
      <t>ヨウシキ</t>
    </rPh>
    <phoneticPr fontId="2"/>
  </si>
  <si>
    <t>発電設備等の連系開始希望日（営業運転開始日）</t>
    <rPh sb="0" eb="2">
      <t>ハツデン</t>
    </rPh>
    <rPh sb="2" eb="4">
      <t>セツビ</t>
    </rPh>
    <rPh sb="4" eb="5">
      <t>トウ</t>
    </rPh>
    <rPh sb="6" eb="8">
      <t>レンケイ</t>
    </rPh>
    <rPh sb="8" eb="10">
      <t>カイシ</t>
    </rPh>
    <rPh sb="10" eb="12">
      <t>キボウ</t>
    </rPh>
    <rPh sb="12" eb="13">
      <t>ビ</t>
    </rPh>
    <rPh sb="14" eb="16">
      <t>エイギョウ</t>
    </rPh>
    <rPh sb="16" eb="18">
      <t>ウンテン</t>
    </rPh>
    <rPh sb="18" eb="20">
      <t>カイシ</t>
    </rPh>
    <rPh sb="20" eb="21">
      <t>ビ</t>
    </rPh>
    <phoneticPr fontId="2"/>
  </si>
  <si>
    <t>様式２　１．（３）発電設備等の連系開始希望日（営業運転開始日）</t>
    <rPh sb="0" eb="2">
      <t>ヨウシキ</t>
    </rPh>
    <rPh sb="27" eb="29">
      <t>カイシ</t>
    </rPh>
    <rPh sb="29" eb="30">
      <t>ビ</t>
    </rPh>
    <phoneticPr fontId="2"/>
  </si>
  <si>
    <t>-</t>
    <phoneticPr fontId="2"/>
  </si>
  <si>
    <t>番地等、省略せずに記載ください</t>
    <phoneticPr fontId="2"/>
  </si>
  <si>
    <t>番地等、省略せずに記載ください</t>
    <phoneticPr fontId="1"/>
  </si>
  <si>
    <t>様式４の１　４．高調波発生機器</t>
    <rPh sb="0" eb="2">
      <t>ヨウシキ</t>
    </rPh>
    <phoneticPr fontId="2"/>
  </si>
  <si>
    <t>様式４の１　５．電圧フリッカ発生源</t>
    <rPh sb="0" eb="2">
      <t>ヨウシキ</t>
    </rPh>
    <rPh sb="8" eb="10">
      <t>デンアツ</t>
    </rPh>
    <rPh sb="14" eb="17">
      <t>ハッセイゲン</t>
    </rPh>
    <phoneticPr fontId="2"/>
  </si>
  <si>
    <t>様式４の１　５．電圧フリッカ発生源</t>
    <rPh sb="0" eb="2">
      <t>ヨウシキ</t>
    </rPh>
    <phoneticPr fontId="2"/>
  </si>
  <si>
    <t>様式３の２（直流発電設備）①　３．自由記述欄</t>
    <phoneticPr fontId="2"/>
  </si>
  <si>
    <t>様式３の２（直流発電設備）①　３．(e)PCSの定格出力、
様式３の５（逆変換装置）①　２．（４）定格出力</t>
    <rPh sb="0" eb="2">
      <t>ヨウシキ</t>
    </rPh>
    <rPh sb="24" eb="28">
      <t>テイカクシュツリョク</t>
    </rPh>
    <rPh sb="30" eb="32">
      <t>ヨウシキ</t>
    </rPh>
    <rPh sb="36" eb="41">
      <t>ギャクヘンカンソウチ</t>
    </rPh>
    <phoneticPr fontId="2"/>
  </si>
  <si>
    <t>様式３の２（直流発電設備）①　１．（２）発電機台数、
様式３の５（逆変換装置）①　１．（２）台数　※全種類の合計値が様式２の４</t>
    <rPh sb="33" eb="38">
      <t>ギャクヘンカンソウチ</t>
    </rPh>
    <phoneticPr fontId="2"/>
  </si>
  <si>
    <t>様式３の５（逆変換装置）①　２．（１）メーカ･型式</t>
    <rPh sb="0" eb="2">
      <t>ヨウシキ</t>
    </rPh>
    <rPh sb="6" eb="11">
      <t>ギャクヘンカンソウチ</t>
    </rPh>
    <phoneticPr fontId="2"/>
  </si>
  <si>
    <t>様式３の５（逆変換装置）①　２．（１）メーカ･型式</t>
    <rPh sb="6" eb="11">
      <t>ギャクヘンカンソウチ</t>
    </rPh>
    <phoneticPr fontId="2"/>
  </si>
  <si>
    <t>様式３の２（直流発電設備）①　３．電気方式、
様式３の５（逆変換装置）①　２．（２）電気方式</t>
    <rPh sb="17" eb="21">
      <t>デンキホウシキ</t>
    </rPh>
    <rPh sb="29" eb="34">
      <t>ギャクヘンカンソウチ</t>
    </rPh>
    <phoneticPr fontId="2"/>
  </si>
  <si>
    <t>様式３の５（逆変換装置）①　２．（３）定格容量</t>
    <rPh sb="6" eb="11">
      <t>ギャクヘンカンソウチ</t>
    </rPh>
    <phoneticPr fontId="2"/>
  </si>
  <si>
    <t>様式３の２（直流発電設備）①　３．力率（定格）、
様式３の５（逆変換装置）①　２．（７）力率（定格）</t>
    <rPh sb="0" eb="2">
      <t>ヨウシキ</t>
    </rPh>
    <rPh sb="17" eb="19">
      <t>リキリツ</t>
    </rPh>
    <rPh sb="20" eb="22">
      <t>テイカク</t>
    </rPh>
    <phoneticPr fontId="2"/>
  </si>
  <si>
    <t>様式３の２（直流発電設備）①　３．力率（運転可能範囲）、
様式３の５（逆変換装置）①　２．（８）力率（運転可能範囲）</t>
    <rPh sb="17" eb="19">
      <t>リキリツ</t>
    </rPh>
    <rPh sb="20" eb="24">
      <t>ウンテンカノウ</t>
    </rPh>
    <rPh sb="24" eb="26">
      <t>ハンイ</t>
    </rPh>
    <phoneticPr fontId="2"/>
  </si>
  <si>
    <t>様式３の２（直流発電設備）①　３．運転可能周波数
様式３の５（逆変換装置）①　２．（１０）運転可能周波数</t>
    <phoneticPr fontId="2"/>
  </si>
  <si>
    <t>様式３の２（直流発電設備）①　３．連続運転可能周波数
様式３の５（逆変換装置）①　２．（１０）連続運転可能周波数</t>
    <phoneticPr fontId="2"/>
  </si>
  <si>
    <t>様式３の２（直流発電設備）①　３．周波数低下時の運転継続時間　
様式３の５（逆変換装置）①　２．周波数低下時の運転継続時間</t>
    <phoneticPr fontId="2"/>
  </si>
  <si>
    <t>様式３の２（直流発電設備）①　３．周波数低下時の運転継続時間
様式３の５（逆変換装置）①　２．（１１）周波数低下時の運転継続時間</t>
    <phoneticPr fontId="2"/>
  </si>
  <si>
    <t>様式３の２（直流発電設備）①　３．並列時許容周波数（上限）設定可能範囲
様式３の５（逆変換装置）①　２．（１２）並列時許容周波数（上限）設定可能範囲</t>
    <rPh sb="29" eb="31">
      <t>セッテイ</t>
    </rPh>
    <rPh sb="31" eb="33">
      <t>カノウ</t>
    </rPh>
    <rPh sb="33" eb="35">
      <t>ハンイ</t>
    </rPh>
    <phoneticPr fontId="2"/>
  </si>
  <si>
    <t>様式３の２（直流発電設備）①　３．並列時許容周波数（上限）設定値
様式３の５（逆変換装置）①　２．（１２）並列時許容周波数（上限）設定値</t>
    <rPh sb="29" eb="32">
      <t>セッテイチ</t>
    </rPh>
    <rPh sb="65" eb="67">
      <t>セッテイ</t>
    </rPh>
    <rPh sb="67" eb="68">
      <t>チ</t>
    </rPh>
    <phoneticPr fontId="2"/>
  </si>
  <si>
    <t>様式３の２（直流発電設備）①　３．主回路方式、
様式３の５（逆変換装置）①　２．（１７）主回路方式</t>
    <rPh sb="18" eb="23">
      <t>シュカイロホウシキ</t>
    </rPh>
    <rPh sb="31" eb="36">
      <t>ギャクヘンカンソウチ</t>
    </rPh>
    <phoneticPr fontId="2"/>
  </si>
  <si>
    <t>様式３の２（直流発電設備）①　３．FRT要件適用の有無、
様式３の５（逆変換装置）①　２．（１９）事故時運転継続（ＦＲＴ）要件適用の有無</t>
    <rPh sb="20" eb="22">
      <t>ヨウケン</t>
    </rPh>
    <rPh sb="22" eb="24">
      <t>テキヨウ</t>
    </rPh>
    <rPh sb="25" eb="27">
      <t>ウム</t>
    </rPh>
    <rPh sb="35" eb="40">
      <t>ギャクヘンカンソウチ</t>
    </rPh>
    <phoneticPr fontId="2"/>
  </si>
  <si>
    <t>様式３の２（直流発電設備）①　３．自動電圧調整装置（AVR）の有無</t>
    <phoneticPr fontId="2"/>
  </si>
  <si>
    <t>様式３の２（直流発電設備）①　３．自動電圧調整装置（AVR）の定数（整定値）</t>
    <phoneticPr fontId="2"/>
  </si>
  <si>
    <t>様式３の２（直流発電設備）①　３．自動電圧調整装置（AVR）の定数（整定可能時範囲・刻み）</t>
    <phoneticPr fontId="2"/>
  </si>
  <si>
    <t>様式３の２（直流発電設備）②　３．その他特記事項（a)</t>
    <rPh sb="19" eb="20">
      <t>ホカ</t>
    </rPh>
    <rPh sb="20" eb="24">
      <t>トッキジコウ</t>
    </rPh>
    <phoneticPr fontId="2"/>
  </si>
  <si>
    <t>様式３の２（直流発電設備）①　３．その他特記事項（ｂ）（ｃ）</t>
    <rPh sb="19" eb="20">
      <t>ホカ</t>
    </rPh>
    <rPh sb="20" eb="24">
      <t>トッキジコウ</t>
    </rPh>
    <phoneticPr fontId="2"/>
  </si>
  <si>
    <t>様式３の２（直流発電設備）①　３．運転可能周波数
様式３の５（逆変換装置）①　２．（１０）運転可能周波数</t>
    <phoneticPr fontId="2"/>
  </si>
  <si>
    <t>様式３の２（直流発電設備）①　３．連続運転可能周波数
様式３の５（逆変換装置）①　２．（１０）連続運転可能周波数</t>
    <phoneticPr fontId="2"/>
  </si>
  <si>
    <t>様式３の２（直流発電設備）①　３．周波数低下時の運転継続時間　
様式３の５（逆変換装置）①　２．周波数低下時の運転継続時間</t>
    <phoneticPr fontId="2"/>
  </si>
  <si>
    <t>様式３の２（直流発電設備）①　３．自動電圧調整装置（AVR）の有無</t>
    <phoneticPr fontId="2"/>
  </si>
  <si>
    <t>様式３の２（直流発電設備）①　３．自動電圧調整装置（AVR）の定数（整定値）</t>
    <phoneticPr fontId="2"/>
  </si>
  <si>
    <t>様式３の２（直流発電設備）①　３．周波数低下時の運転継続時間　
様式３の５（逆変換装置）①　２．周波数低下時の運転継続時間</t>
    <phoneticPr fontId="2"/>
  </si>
  <si>
    <t>様式３の２（直流発電設備）①　３．自動電圧調整装置（AVR）の有無</t>
    <phoneticPr fontId="2"/>
  </si>
  <si>
    <t>様式３の２（直流発電設備）①　３．自動電圧調整装置（AVR）の定数（整定値）</t>
    <phoneticPr fontId="2"/>
  </si>
  <si>
    <t>様式３の２（直流発電設備）①　３．自動電圧調整装置（AVR）の定数（整定可能時範囲・刻み）</t>
    <phoneticPr fontId="2"/>
  </si>
  <si>
    <t>様式３の２（直流発電設備）　３．自由記述欄</t>
    <rPh sb="16" eb="21">
      <t>ジユウキジュツラン</t>
    </rPh>
    <phoneticPr fontId="2"/>
  </si>
  <si>
    <t>様式２　４．発電設備等の定格出力合計（１）変更前</t>
    <rPh sb="0" eb="2">
      <t>ヨウシキ</t>
    </rPh>
    <phoneticPr fontId="2"/>
  </si>
  <si>
    <t>様式２　４．発電設備等の定格出力合計（２）変更後</t>
    <rPh sb="0" eb="2">
      <t>ヨウシキ</t>
    </rPh>
    <rPh sb="6" eb="8">
      <t>ハツデン</t>
    </rPh>
    <rPh sb="8" eb="10">
      <t>セツビ</t>
    </rPh>
    <rPh sb="10" eb="11">
      <t>トウ</t>
    </rPh>
    <rPh sb="12" eb="14">
      <t>テイカク</t>
    </rPh>
    <rPh sb="14" eb="16">
      <t>シュツリョク</t>
    </rPh>
    <rPh sb="16" eb="18">
      <t>ゴウケイ</t>
    </rPh>
    <rPh sb="21" eb="23">
      <t>ヘンコウ</t>
    </rPh>
    <rPh sb="23" eb="24">
      <t>ゴ</t>
    </rPh>
    <phoneticPr fontId="2"/>
  </si>
  <si>
    <t>様式２　４．発電設備等の定格出力合計（２）変更後</t>
    <rPh sb="0" eb="2">
      <t>ヨウシキ</t>
    </rPh>
    <rPh sb="21" eb="24">
      <t>ヘンコウアト</t>
    </rPh>
    <phoneticPr fontId="2"/>
  </si>
  <si>
    <t>様式２　６．自家消費電力　最小</t>
    <rPh sb="0" eb="2">
      <t>ヨウシキ</t>
    </rPh>
    <rPh sb="13" eb="15">
      <t>サイショウ</t>
    </rPh>
    <phoneticPr fontId="2"/>
  </si>
  <si>
    <t>様式２　５．受電地点における受電電力（１）変更前　最大</t>
    <rPh sb="0" eb="2">
      <t>ヨウシキ</t>
    </rPh>
    <rPh sb="21" eb="24">
      <t>ヘンコウマエ</t>
    </rPh>
    <rPh sb="25" eb="27">
      <t>サイダイ</t>
    </rPh>
    <phoneticPr fontId="2"/>
  </si>
  <si>
    <t>様式２　５．受電地点における受電電力（２）変更後　最大</t>
    <rPh sb="0" eb="2">
      <t>ヨウシキ</t>
    </rPh>
    <rPh sb="21" eb="24">
      <t>ヘンコウゴ</t>
    </rPh>
    <rPh sb="25" eb="27">
      <t>サイダイ</t>
    </rPh>
    <phoneticPr fontId="2"/>
  </si>
  <si>
    <t>様式２　５．受電地点における受電電力（２）変更後　最小</t>
    <rPh sb="0" eb="2">
      <t>ヨウシキ</t>
    </rPh>
    <rPh sb="21" eb="24">
      <t>ヘンコウゴ</t>
    </rPh>
    <rPh sb="25" eb="27">
      <t>サイショウ</t>
    </rPh>
    <phoneticPr fontId="2"/>
  </si>
  <si>
    <t>該当しない場合「ー（ハイフン）」を入力ください</t>
    <phoneticPr fontId="1"/>
  </si>
  <si>
    <t>該当しない場合「ー（ハイフン）」を入力ください</t>
    <phoneticPr fontId="1"/>
  </si>
  <si>
    <t>該当しない場合「ー（ハイフン）」を入力ください</t>
    <phoneticPr fontId="1"/>
  </si>
  <si>
    <t>該当しない場合「ー（ハイフン）」を入力ください</t>
    <phoneticPr fontId="1"/>
  </si>
  <si>
    <t>✓</t>
  </si>
  <si>
    <t>EMSによる出力制御有無
※放電側の制御についての確認となります。</t>
    <rPh sb="6" eb="8">
      <t>シュツリョク</t>
    </rPh>
    <rPh sb="8" eb="10">
      <t>セイギョ</t>
    </rPh>
    <rPh sb="10" eb="12">
      <t>ウム</t>
    </rPh>
    <rPh sb="14" eb="16">
      <t>ホウデン</t>
    </rPh>
    <rPh sb="16" eb="17">
      <t>ガワ</t>
    </rPh>
    <rPh sb="18" eb="20">
      <t>セイギョ</t>
    </rPh>
    <rPh sb="25" eb="27">
      <t>カクニン</t>
    </rPh>
    <phoneticPr fontId="2"/>
  </si>
  <si>
    <r>
      <t>※EMSとは、発電設備全体に対して出力制御するシステムのことです。</t>
    </r>
    <r>
      <rPr>
        <b/>
        <u/>
        <sz val="16"/>
        <color theme="3"/>
        <rFont val="Meiryo UI"/>
        <family val="3"/>
        <charset val="128"/>
      </rPr>
      <t>EMSによって放電側の出力制御を行う場合のみ</t>
    </r>
    <r>
      <rPr>
        <sz val="16"/>
        <color theme="3"/>
        <rFont val="Meiryo UI"/>
        <family val="3"/>
        <charset val="128"/>
      </rPr>
      <t xml:space="preserve">
有を選択ください</t>
    </r>
    <phoneticPr fontId="2"/>
  </si>
  <si>
    <t>7桁の郵便番号を「●●●-●●●●」形式でご記載ください</t>
    <phoneticPr fontId="2"/>
  </si>
  <si>
    <t>7桁の郵便番号を「●●●-●●●●」形式でご記載ください</t>
    <phoneticPr fontId="2"/>
  </si>
  <si>
    <t>「@」を含めた正しいメールアドレスを記載ください</t>
  </si>
  <si>
    <t>「@」を含めた正しいメールアドレスを記載ください</t>
    <phoneticPr fontId="1"/>
  </si>
  <si>
    <t>7桁の郵便番号を「●●●-●●●●」形式でご記載ください</t>
    <phoneticPr fontId="2"/>
  </si>
  <si>
    <t>[V]、</t>
  </si>
  <si>
    <t>[V]刻み）</t>
  </si>
  <si>
    <t>[V]、</t>
    <phoneticPr fontId="2"/>
  </si>
  <si>
    <r>
      <t xml:space="preserve">PCSの定格出力が異なる場合は、それぞれを別のセットとしてカウントしてください
 ※定格出力が同値でも、出力制御の有無によって、別のセットとして記載ください
 ※既設と同じ出力のPCSを増設する場合、別のセットとして記載ください
</t>
    </r>
    <r>
      <rPr>
        <b/>
        <sz val="22"/>
        <color theme="1" tint="0.249977111117893"/>
        <rFont val="Meiryo UI"/>
        <family val="3"/>
        <charset val="128"/>
      </rPr>
      <t>【入力方法】シートにイメージ図と入力方法例を記載しておりますので、
ご参考の上記載ください(</t>
    </r>
    <r>
      <rPr>
        <b/>
        <sz val="22"/>
        <color rgb="FF0070C0"/>
        <rFont val="Meiryo UI"/>
        <family val="3"/>
        <charset val="128"/>
      </rPr>
      <t>Link</t>
    </r>
    <r>
      <rPr>
        <b/>
        <sz val="22"/>
        <color theme="1" tint="0.249977111117893"/>
        <rFont val="Meiryo UI"/>
        <family val="3"/>
        <charset val="128"/>
      </rPr>
      <t>)</t>
    </r>
    <phoneticPr fontId="2"/>
  </si>
  <si>
    <t>既設アクセス設備の受電地点特定番号
(03から始まる22桁の番号)</t>
    <rPh sb="0" eb="2">
      <t>キセツ</t>
    </rPh>
    <rPh sb="6" eb="8">
      <t>セツビ</t>
    </rPh>
    <rPh sb="9" eb="11">
      <t>ジュデン</t>
    </rPh>
    <rPh sb="11" eb="13">
      <t>チテン</t>
    </rPh>
    <rPh sb="13" eb="15">
      <t>トクテイ</t>
    </rPh>
    <rPh sb="15" eb="17">
      <t>バンゴウ</t>
    </rPh>
    <rPh sb="23" eb="24">
      <t>ハジ</t>
    </rPh>
    <rPh sb="28" eb="29">
      <t>ケタ</t>
    </rPh>
    <rPh sb="30" eb="32">
      <t>バンゴウ</t>
    </rPh>
    <phoneticPr fontId="2"/>
  </si>
  <si>
    <t>e - mail：</t>
    <phoneticPr fontId="117"/>
  </si>
  <si>
    <t>案件が特定できる番号　　　：</t>
    <phoneticPr fontId="2"/>
  </si>
  <si>
    <t>変更「有」の場合の変更内容：</t>
    <phoneticPr fontId="2"/>
  </si>
  <si>
    <t>【高圧】PG申請用-</t>
    <phoneticPr fontId="2"/>
  </si>
  <si>
    <t>系統連系技術要件に基づいた以下のサイバーセキュリティ対策を実施します。</t>
    <phoneticPr fontId="2"/>
  </si>
  <si>
    <t>【留意事項】</t>
    <phoneticPr fontId="2"/>
  </si>
  <si>
    <t>・本様式に記載する「ＣＴ比」や「ＶＴ比」については、様式３の３（系統連系保護リレー）で記載した記号の内容と統一するようにお願いします。</t>
    <phoneticPr fontId="2"/>
  </si>
  <si>
    <t>希望する売電方法</t>
  </si>
  <si>
    <t>様式１（7）特記事項</t>
    <rPh sb="0" eb="2">
      <t>ヨウシキ</t>
    </rPh>
    <phoneticPr fontId="2"/>
  </si>
  <si>
    <t>接続検討要否確認依頼書に関する
連絡先窓口</t>
    <rPh sb="0" eb="2">
      <t>セツゾク</t>
    </rPh>
    <rPh sb="2" eb="4">
      <t>ケントウ</t>
    </rPh>
    <rPh sb="4" eb="6">
      <t>ヨウヒ</t>
    </rPh>
    <rPh sb="6" eb="8">
      <t>カクニン</t>
    </rPh>
    <rPh sb="8" eb="11">
      <t>イライショ</t>
    </rPh>
    <rPh sb="12" eb="13">
      <t>カン</t>
    </rPh>
    <rPh sb="16" eb="19">
      <t>レンラクサキ</t>
    </rPh>
    <rPh sb="19" eb="21">
      <t>マドグチ</t>
    </rPh>
    <phoneticPr fontId="2"/>
  </si>
  <si>
    <t>接続検討要否確認依頼書（技術的事項）に関する連絡先窓口</t>
    <rPh sb="0" eb="2">
      <t>セツゾク</t>
    </rPh>
    <rPh sb="2" eb="4">
      <t>ケントウ</t>
    </rPh>
    <rPh sb="4" eb="6">
      <t>ヨウヒ</t>
    </rPh>
    <rPh sb="6" eb="8">
      <t>カクニン</t>
    </rPh>
    <rPh sb="8" eb="11">
      <t>イライショ</t>
    </rPh>
    <rPh sb="25" eb="27">
      <t>マドグチ</t>
    </rPh>
    <phoneticPr fontId="2"/>
  </si>
  <si>
    <t>（上記連絡先と同様の場合、</t>
    <phoneticPr fontId="1"/>
  </si>
  <si>
    <t>「上記同様」を選択）</t>
    <phoneticPr fontId="1"/>
  </si>
  <si>
    <t>　【前提情報】</t>
    <rPh sb="2" eb="4">
      <t>ゼンテイ</t>
    </rPh>
    <phoneticPr fontId="1"/>
  </si>
  <si>
    <t>PCS：変更内容</t>
  </si>
  <si>
    <t xml:space="preserve">      ：メーカ</t>
  </si>
  <si>
    <t xml:space="preserve">      ：メーカ</t>
    <phoneticPr fontId="1"/>
  </si>
  <si>
    <t xml:space="preserve">      ：型式</t>
  </si>
  <si>
    <t xml:space="preserve">      ：型式</t>
    <phoneticPr fontId="1"/>
  </si>
  <si>
    <t>パネル：変更内容</t>
  </si>
  <si>
    <t>パネル：変更内容</t>
    <phoneticPr fontId="1"/>
  </si>
  <si>
    <t>　　　　：メーカ</t>
  </si>
  <si>
    <t>　　　　：メーカ</t>
    <phoneticPr fontId="1"/>
  </si>
  <si>
    <t>　　　　：型式</t>
  </si>
  <si>
    <t>交換：現地についているものの取替の場合は交換を選択してください</t>
    <rPh sb="0" eb="2">
      <t>コウカン</t>
    </rPh>
    <rPh sb="3" eb="5">
      <t>ゲンチ</t>
    </rPh>
    <rPh sb="14" eb="16">
      <t>トリカエ</t>
    </rPh>
    <rPh sb="17" eb="19">
      <t>バアイ</t>
    </rPh>
    <rPh sb="20" eb="22">
      <t>コウカン</t>
    </rPh>
    <rPh sb="23" eb="25">
      <t>センタク</t>
    </rPh>
    <phoneticPr fontId="2"/>
  </si>
  <si>
    <t>様式５の４と様式５の６にも記載する場合は、同一内容を記載ください</t>
    <phoneticPr fontId="2"/>
  </si>
  <si>
    <t>様式５の４と様式５の６にも記載する場合は、同一内容を記載ください</t>
    <phoneticPr fontId="2"/>
  </si>
  <si>
    <t>交換：現地についているものの取替の場合は交換を選択してください</t>
  </si>
  <si>
    <t>　【前提情報】</t>
    <phoneticPr fontId="1"/>
  </si>
  <si>
    <t>　　　　：型式</t>
    <phoneticPr fontId="1"/>
  </si>
  <si>
    <t>様式５の４と様式５の６にも記載する場合は、同一内容を記載ください</t>
  </si>
  <si>
    <t>交換：現地についているものの取替の場合は交換を選択してください</t>
    <phoneticPr fontId="2"/>
  </si>
  <si>
    <t xml:space="preserve">      ：型式</t>
    <phoneticPr fontId="1"/>
  </si>
  <si>
    <t>接続検討要否確認依頼書</t>
    <phoneticPr fontId="117"/>
  </si>
  <si>
    <t>　電気事業法等の関係法令、政省令その他ガイドライン、電力広域的運営推進機関の送配電等業務指針及び関係する一般送配電事業者又は配電事業者の約款・要綱等を承認の上、以下のとおり接続検討の要否について確認を依頼します。</t>
    <phoneticPr fontId="117"/>
  </si>
  <si>
    <t>様式APy2高圧-202504</t>
    <rPh sb="0" eb="2">
      <t>ヨウシキ</t>
    </rPh>
    <rPh sb="6" eb="8">
      <t>コウアツ</t>
    </rPh>
    <phoneticPr fontId="117"/>
  </si>
  <si>
    <t>（５）変更される発電設備等の概要</t>
    <phoneticPr fontId="117"/>
  </si>
  <si>
    <t>【接続検討要否確認依頼書に関する連絡先窓口】</t>
    <phoneticPr fontId="117"/>
  </si>
  <si>
    <t>【接続検討要否確認依頼書（技術的事項）に関する連絡先窓口（上記と異なる場合のみ記載）】</t>
    <phoneticPr fontId="117"/>
  </si>
  <si>
    <t>（６）連絡先</t>
    <phoneticPr fontId="117"/>
  </si>
  <si>
    <t>（７）特記事項</t>
    <phoneticPr fontId="117"/>
  </si>
  <si>
    <t>※７：地域資源バイオマスに該当する場合は、様式１「(７)特記事項」にその旨記載願います。</t>
    <phoneticPr fontId="117"/>
  </si>
  <si>
    <t>　　　なお、その場合で燃料貯蔵や技術に由来する制御等により出力抑制が困難となる見込みである場合も様式１「(７)特記事項」にその旨記載願います。</t>
    <phoneticPr fontId="117"/>
  </si>
  <si>
    <t>並列時許容周波数（上限）
設定値（50Hzエリア：50.1/60Hzエリア：60.1［Hz］）</t>
    <phoneticPr fontId="2"/>
  </si>
  <si>
    <t>-</t>
    <phoneticPr fontId="1"/>
  </si>
  <si>
    <t>様式３の5（逆変換装置）②　※様式右上部分</t>
    <rPh sb="0" eb="2">
      <t>ヨウシキ</t>
    </rPh>
    <rPh sb="6" eb="11">
      <t>ギャクヘンカンソウチ</t>
    </rPh>
    <rPh sb="15" eb="17">
      <t>ヨウシキ</t>
    </rPh>
    <rPh sb="17" eb="19">
      <t>ミギウエ</t>
    </rPh>
    <rPh sb="19" eb="21">
      <t>ブブン</t>
    </rPh>
    <phoneticPr fontId="2"/>
  </si>
  <si>
    <t>様式３の5（逆変換装置）②の２．（１）メーカ･型式</t>
    <rPh sb="0" eb="2">
      <t>ヨウシキ</t>
    </rPh>
    <rPh sb="6" eb="11">
      <t>ギャクヘンカンソウチ</t>
    </rPh>
    <phoneticPr fontId="2"/>
  </si>
  <si>
    <t>様式３の2（直流発電設備）②　※様式右上部分</t>
    <rPh sb="0" eb="2">
      <t>ヨウシキ</t>
    </rPh>
    <rPh sb="16" eb="18">
      <t>ヨウシキ</t>
    </rPh>
    <rPh sb="18" eb="20">
      <t>ミギウエ</t>
    </rPh>
    <rPh sb="20" eb="22">
      <t>ブブン</t>
    </rPh>
    <phoneticPr fontId="2"/>
  </si>
  <si>
    <t>様式３の2（直流発電設備）②の３．自由記述欄</t>
    <phoneticPr fontId="1"/>
  </si>
  <si>
    <t>様式３の5（逆変換装置）①　※様式右上部分</t>
    <rPh sb="0" eb="2">
      <t>ヨウシキ</t>
    </rPh>
    <rPh sb="6" eb="11">
      <t>ギャクヘンカンソウチ</t>
    </rPh>
    <rPh sb="15" eb="17">
      <t>ヨウシキ</t>
    </rPh>
    <rPh sb="17" eb="19">
      <t>ミギウエ</t>
    </rPh>
    <rPh sb="19" eb="21">
      <t>ブブン</t>
    </rPh>
    <phoneticPr fontId="2"/>
  </si>
  <si>
    <t>様式３の5（逆変換装置）①の２．（１）メーカ･型式</t>
    <rPh sb="0" eb="2">
      <t>ヨウシキ</t>
    </rPh>
    <rPh sb="6" eb="11">
      <t>ギャクヘンカンソウチ</t>
    </rPh>
    <phoneticPr fontId="2"/>
  </si>
  <si>
    <t>様式３の2（直流発電設備）①　※様式右上部分</t>
    <rPh sb="0" eb="2">
      <t>ヨウシキ</t>
    </rPh>
    <rPh sb="16" eb="18">
      <t>ヨウシキ</t>
    </rPh>
    <rPh sb="18" eb="20">
      <t>ミギウエ</t>
    </rPh>
    <rPh sb="20" eb="22">
      <t>ブブン</t>
    </rPh>
    <phoneticPr fontId="2"/>
  </si>
  <si>
    <t>様式３の2（直流発電設備）①の３．自由記述欄</t>
    <phoneticPr fontId="1"/>
  </si>
  <si>
    <t>様式３の2（直流発電設備）①の３．自由記述欄</t>
    <phoneticPr fontId="1"/>
  </si>
  <si>
    <t>様式３の5（逆変換装置）③　※様式右上部分</t>
    <rPh sb="0" eb="2">
      <t>ヨウシキ</t>
    </rPh>
    <rPh sb="6" eb="11">
      <t>ギャクヘンカンソウチ</t>
    </rPh>
    <rPh sb="15" eb="17">
      <t>ヨウシキ</t>
    </rPh>
    <rPh sb="17" eb="19">
      <t>ミギウエ</t>
    </rPh>
    <rPh sb="19" eb="21">
      <t>ブブン</t>
    </rPh>
    <phoneticPr fontId="2"/>
  </si>
  <si>
    <t>様式３の5（逆変換装置）③の２．（１）メーカ･型式</t>
    <rPh sb="0" eb="2">
      <t>ヨウシキ</t>
    </rPh>
    <rPh sb="6" eb="11">
      <t>ギャクヘンカンソウチ</t>
    </rPh>
    <phoneticPr fontId="2"/>
  </si>
  <si>
    <t>様式３の2（直流発電設備）③　※様式右上部分</t>
    <rPh sb="0" eb="2">
      <t>ヨウシキ</t>
    </rPh>
    <rPh sb="16" eb="18">
      <t>ヨウシキ</t>
    </rPh>
    <rPh sb="18" eb="20">
      <t>ミギウエ</t>
    </rPh>
    <rPh sb="20" eb="22">
      <t>ブブン</t>
    </rPh>
    <phoneticPr fontId="2"/>
  </si>
  <si>
    <t>様式３の2（直流発電設備）③の３．自由記述欄</t>
    <phoneticPr fontId="1"/>
  </si>
  <si>
    <t>様式３の2（直流発電設備）③の３．自由記述欄</t>
    <phoneticPr fontId="1"/>
  </si>
  <si>
    <t>設備変更前の定格出力合計を必ずご入力ください</t>
    <phoneticPr fontId="2"/>
  </si>
  <si>
    <t>設備変更前の発電設備の合計台数を必ずご入力ください</t>
    <phoneticPr fontId="1"/>
  </si>
  <si>
    <t>ハイフンを含めた12桁もしくは13桁の数字で記載ください</t>
    <phoneticPr fontId="1"/>
  </si>
  <si>
    <t>ハイフンを含めた12桁もしくは13桁の数字で記載ください</t>
    <phoneticPr fontId="1"/>
  </si>
  <si>
    <t>標準周波数＋ 0.1Hz 以下（設定可能範囲：標準周波数＋0.1~1.0Hz ）としてください。</t>
    <phoneticPr fontId="1"/>
  </si>
  <si>
    <t>設備変更前の最大受電電力を変更後の最大受電電力以下となるようにご入力ください。
（変更後）最大受電電力よりも大きい場合、増設となるため接続検討から新規でお申し込みなおしください。</t>
    <phoneticPr fontId="1"/>
  </si>
  <si>
    <t>様式２　６　最大</t>
    <rPh sb="0" eb="2">
      <t>ヨウシキ</t>
    </rPh>
    <rPh sb="6" eb="8">
      <t>サイダイ</t>
    </rPh>
    <phoneticPr fontId="2"/>
  </si>
  <si>
    <t>その他(氏名：                   　　)を選択された場合は（）内に氏名を入力ください</t>
    <phoneticPr fontId="1"/>
  </si>
  <si>
    <t>標準周波数＋ 0.1Hz 以下（設定可能範囲：標準周波数＋0.1~1.0Hz ）としてください。</t>
    <phoneticPr fontId="1"/>
  </si>
  <si>
    <t>【接続検討の要否確認依頼に対する結果の送付先】</t>
    <phoneticPr fontId="117"/>
  </si>
  <si>
    <t>接続検討の要否確認依頼に対する結果の送付先</t>
    <rPh sb="0" eb="2">
      <t>セツゾク</t>
    </rPh>
    <rPh sb="2" eb="4">
      <t>ケントウ</t>
    </rPh>
    <rPh sb="5" eb="7">
      <t>ヨウヒ</t>
    </rPh>
    <rPh sb="7" eb="9">
      <t>カクニン</t>
    </rPh>
    <rPh sb="9" eb="11">
      <t>イライ</t>
    </rPh>
    <rPh sb="12" eb="13">
      <t>タイ</t>
    </rPh>
    <rPh sb="15" eb="17">
      <t>ケッカ</t>
    </rPh>
    <rPh sb="18" eb="21">
      <t>ソウフサキ</t>
    </rPh>
    <phoneticPr fontId="2"/>
  </si>
  <si>
    <t>接続検討要否確認依頼書に関する連絡先窓口と同じ</t>
    <phoneticPr fontId="2"/>
  </si>
  <si>
    <t>PCS：変更内容</t>
    <phoneticPr fontId="1"/>
  </si>
  <si>
    <t>PCS/パネル　変更内容</t>
    <rPh sb="8" eb="10">
      <t>ヘンコウ</t>
    </rPh>
    <rPh sb="10" eb="12">
      <t>ナイヨウ</t>
    </rPh>
    <phoneticPr fontId="2"/>
  </si>
  <si>
    <t>型式変更</t>
  </si>
  <si>
    <t>交換</t>
  </si>
  <si>
    <t>既設</t>
  </si>
  <si>
    <t>初期設定は「なし」</t>
    <phoneticPr fontId="2"/>
  </si>
  <si>
    <t>（揚水・蓄電池の場合のみ選択して下さい）</t>
    <phoneticPr fontId="2"/>
  </si>
  <si>
    <t>※続いて入力シート以降に記載頂き、おわりにシートの対応状況が全て完了になるように入力ください</t>
    <rPh sb="1" eb="2">
      <t>ツヅ</t>
    </rPh>
    <rPh sb="4" eb="6">
      <t>ニュウリョク</t>
    </rPh>
    <rPh sb="9" eb="11">
      <t>イコウ</t>
    </rPh>
    <rPh sb="12" eb="14">
      <t>キサイ</t>
    </rPh>
    <rPh sb="14" eb="15">
      <t>イタダ</t>
    </rPh>
    <rPh sb="25" eb="29">
      <t>タイオウジョウキョウ</t>
    </rPh>
    <rPh sb="30" eb="31">
      <t>スベ</t>
    </rPh>
    <rPh sb="32" eb="34">
      <t>カンリョウ</t>
    </rPh>
    <rPh sb="40" eb="42">
      <t>ニュウリョク</t>
    </rPh>
    <phoneticPr fontId="2"/>
  </si>
  <si>
    <t>通信設備の変更はありますか？</t>
    <rPh sb="0" eb="4">
      <t>ツウシンセツビ</t>
    </rPh>
    <rPh sb="5" eb="7">
      <t>ヘンコウ</t>
    </rPh>
    <phoneticPr fontId="2"/>
  </si>
  <si>
    <t>■</t>
    <phoneticPr fontId="2"/>
  </si>
  <si>
    <t>■</t>
    <phoneticPr fontId="2"/>
  </si>
  <si>
    <t>昇圧用変圧器の変更はありますか？</t>
    <rPh sb="0" eb="6">
      <t>ショウアツヨウヘンアツキ</t>
    </rPh>
    <rPh sb="7" eb="9">
      <t>ヘンコウ</t>
    </rPh>
    <phoneticPr fontId="2"/>
  </si>
  <si>
    <t>保護装置の変更はありますか？</t>
    <rPh sb="0" eb="4">
      <t>ホゴソウチ</t>
    </rPh>
    <rPh sb="5" eb="7">
      <t>ヘンコウ</t>
    </rPh>
    <phoneticPr fontId="2"/>
  </si>
  <si>
    <t>■</t>
    <phoneticPr fontId="2"/>
  </si>
  <si>
    <t>遮断器の変更はありますか？</t>
    <rPh sb="0" eb="3">
      <t>シャダンキ</t>
    </rPh>
    <rPh sb="4" eb="6">
      <t>ヘンコウ</t>
    </rPh>
    <phoneticPr fontId="2"/>
  </si>
  <si>
    <r>
      <t>【その他の発電設備の変更に関して】</t>
    </r>
    <r>
      <rPr>
        <b/>
        <sz val="11"/>
        <color theme="3"/>
        <rFont val="Meiryo UI"/>
        <family val="3"/>
        <charset val="128"/>
      </rPr>
      <t>※「はい」の場合、入力シート以外の記載が必要となります</t>
    </r>
    <rPh sb="3" eb="4">
      <t>タ</t>
    </rPh>
    <rPh sb="5" eb="7">
      <t>ハツデン</t>
    </rPh>
    <rPh sb="7" eb="9">
      <t>セツビ</t>
    </rPh>
    <rPh sb="10" eb="12">
      <t>ヘンコウ</t>
    </rPh>
    <rPh sb="13" eb="14">
      <t>カン</t>
    </rPh>
    <rPh sb="23" eb="25">
      <t>バアイ</t>
    </rPh>
    <rPh sb="26" eb="28">
      <t>ニュウリョク</t>
    </rPh>
    <rPh sb="31" eb="33">
      <t>イガイ</t>
    </rPh>
    <rPh sb="34" eb="36">
      <t>キサイ</t>
    </rPh>
    <rPh sb="37" eb="39">
      <t>ヒツヨウ</t>
    </rPh>
    <phoneticPr fontId="2"/>
  </si>
  <si>
    <t>一号柱の変更はありますか？</t>
    <rPh sb="0" eb="2">
      <t>イチゴウ</t>
    </rPh>
    <rPh sb="2" eb="3">
      <t>チュウ</t>
    </rPh>
    <rPh sb="4" eb="6">
      <t>ヘンコウ</t>
    </rPh>
    <phoneticPr fontId="2"/>
  </si>
  <si>
    <t>【一号柱の変更に関して】</t>
    <rPh sb="1" eb="4">
      <t>イチゴウチュウ</t>
    </rPh>
    <rPh sb="5" eb="7">
      <t>ヘンコウ</t>
    </rPh>
    <rPh sb="8" eb="9">
      <t>カン</t>
    </rPh>
    <phoneticPr fontId="2"/>
  </si>
  <si>
    <t>パネルの変更/交換はありますか？</t>
    <rPh sb="4" eb="6">
      <t>ヘンコウ</t>
    </rPh>
    <rPh sb="7" eb="9">
      <t>コウカン</t>
    </rPh>
    <phoneticPr fontId="2"/>
  </si>
  <si>
    <t>PCSの変更/交換はありますか？</t>
    <rPh sb="4" eb="6">
      <t>ヘンコウ</t>
    </rPh>
    <rPh sb="7" eb="9">
      <t>コウカン</t>
    </rPh>
    <phoneticPr fontId="2"/>
  </si>
  <si>
    <t>【PCSとパネルの変更に関して】</t>
    <rPh sb="9" eb="11">
      <t>ヘンコウ</t>
    </rPh>
    <rPh sb="12" eb="13">
      <t>カン</t>
    </rPh>
    <phoneticPr fontId="2"/>
  </si>
  <si>
    <t>※蓄電池を併設する場合、本申込書では対応不可のため、広域の申込書にてお申込みください。</t>
    <phoneticPr fontId="2"/>
  </si>
  <si>
    <t>■蓄電池を併設しますか？　</t>
    <phoneticPr fontId="2"/>
  </si>
  <si>
    <t>【事前のご確認、および設備変更内容についてのご確認】</t>
    <rPh sb="1" eb="3">
      <t>ジゼン</t>
    </rPh>
    <rPh sb="5" eb="7">
      <t>カクニン</t>
    </rPh>
    <rPh sb="11" eb="13">
      <t>セツビ</t>
    </rPh>
    <rPh sb="13" eb="15">
      <t>ヘンコウ</t>
    </rPh>
    <rPh sb="15" eb="17">
      <t>ナイヨウ</t>
    </rPh>
    <rPh sb="23" eb="25">
      <t>カクニン</t>
    </rPh>
    <phoneticPr fontId="2"/>
  </si>
  <si>
    <t>※入力必須ではございませんが、入力できる場合は入力ください。</t>
    <rPh sb="1" eb="3">
      <t>ニュウリョク</t>
    </rPh>
    <rPh sb="3" eb="5">
      <t>ヒッス</t>
    </rPh>
    <rPh sb="15" eb="17">
      <t>ニュウリョク</t>
    </rPh>
    <rPh sb="20" eb="22">
      <t>バアイ</t>
    </rPh>
    <rPh sb="23" eb="25">
      <t>ニュウリョク</t>
    </rPh>
    <phoneticPr fontId="2"/>
  </si>
  <si>
    <t>：</t>
    <phoneticPr fontId="2"/>
  </si>
  <si>
    <t>灰色セルに入力してご提出された場合、誤った情報によって意図しない確認結果となる可能性がございます。</t>
    <rPh sb="0" eb="2">
      <t>ハイイロ</t>
    </rPh>
    <rPh sb="5" eb="7">
      <t>ニュウリョク</t>
    </rPh>
    <rPh sb="10" eb="12">
      <t>テイシュツ</t>
    </rPh>
    <rPh sb="15" eb="17">
      <t>バアイ</t>
    </rPh>
    <rPh sb="18" eb="19">
      <t>アヤマ</t>
    </rPh>
    <rPh sb="21" eb="23">
      <t>ジョウホウ</t>
    </rPh>
    <rPh sb="27" eb="29">
      <t>イト</t>
    </rPh>
    <rPh sb="32" eb="34">
      <t>カクニン</t>
    </rPh>
    <rPh sb="34" eb="36">
      <t>ケッカ</t>
    </rPh>
    <rPh sb="39" eb="42">
      <t>カノウセイ</t>
    </rPh>
    <phoneticPr fontId="2"/>
  </si>
  <si>
    <t>：</t>
    <phoneticPr fontId="2"/>
  </si>
  <si>
    <t>でお申込方法をご確認の上、指定のメールアドレスにご提出ください。</t>
    <phoneticPr fontId="2"/>
  </si>
  <si>
    <t>「おわりに」シート</t>
    <phoneticPr fontId="2"/>
  </si>
  <si>
    <t xml:space="preserve"> - 図面等を本書類とは別途添付される方も、本書類様式5の4以降の各シートに必須入力項目がございますので、必ず入力をお願いします。</t>
    <rPh sb="30" eb="32">
      <t>イコウ</t>
    </rPh>
    <phoneticPr fontId="2"/>
  </si>
  <si>
    <t>⑶ 様式5の4（一号柱を変更される場合は様式5の5・様式5の6・様式5の7も）にて記載ください。</t>
    <rPh sb="8" eb="11">
      <t>イチゴウチュウ</t>
    </rPh>
    <rPh sb="12" eb="14">
      <t>ヘンコウ</t>
    </rPh>
    <rPh sb="17" eb="19">
      <t>バアイ</t>
    </rPh>
    <rPh sb="20" eb="22">
      <t>ヨウシキ</t>
    </rPh>
    <rPh sb="26" eb="28">
      <t>ヨウシキ</t>
    </rPh>
    <rPh sb="41" eb="43">
      <t>キサイ</t>
    </rPh>
    <phoneticPr fontId="2"/>
  </si>
  <si>
    <t xml:space="preserve"> - 「入力シート」の記載内容が各様式に自動転記され、様式1~3まで作成されますので、ご確認ください。</t>
    <phoneticPr fontId="2"/>
  </si>
  <si>
    <t xml:space="preserve"> - 昇圧用変圧器に変更がある場合、入力シートと様式３(直流発電設備) 2.昇圧用変圧器 へ直接入力が必要となります。</t>
    <rPh sb="3" eb="9">
      <t>ショウアツヨウヘンアツキ</t>
    </rPh>
    <rPh sb="10" eb="12">
      <t>ヘンコウ</t>
    </rPh>
    <rPh sb="15" eb="17">
      <t>バアイ</t>
    </rPh>
    <rPh sb="18" eb="20">
      <t>ニュウリョク</t>
    </rPh>
    <rPh sb="24" eb="26">
      <t>ヨウシキ</t>
    </rPh>
    <rPh sb="28" eb="30">
      <t>チョクリュウ</t>
    </rPh>
    <rPh sb="30" eb="34">
      <t>ハツデンセツビ</t>
    </rPh>
    <rPh sb="38" eb="44">
      <t>ショウアツヨウヘンアツキ</t>
    </rPh>
    <rPh sb="46" eb="48">
      <t>チョクセツ</t>
    </rPh>
    <rPh sb="48" eb="50">
      <t>ニュウリョク</t>
    </rPh>
    <rPh sb="51" eb="53">
      <t>ヒツヨウ</t>
    </rPh>
    <phoneticPr fontId="2"/>
  </si>
  <si>
    <t xml:space="preserve"> - 遮断器もしくは保護装置に変更がある場合、入力シートと様式３(系統連系保護リレー)へ直接入力が必要となります。</t>
    <rPh sb="3" eb="6">
      <t>シャダンキ</t>
    </rPh>
    <rPh sb="10" eb="14">
      <t>ホゴソウチ</t>
    </rPh>
    <rPh sb="15" eb="17">
      <t>ヘンコウ</t>
    </rPh>
    <rPh sb="20" eb="22">
      <t>バアイ</t>
    </rPh>
    <rPh sb="23" eb="25">
      <t>ニュウリョク</t>
    </rPh>
    <rPh sb="29" eb="31">
      <t>ヨウシキ</t>
    </rPh>
    <rPh sb="33" eb="37">
      <t>ケイトウレンケイ</t>
    </rPh>
    <rPh sb="37" eb="39">
      <t>ホゴ</t>
    </rPh>
    <rPh sb="44" eb="46">
      <t>チョクセツ</t>
    </rPh>
    <rPh sb="46" eb="48">
      <t>ニュウリョク</t>
    </rPh>
    <rPh sb="49" eb="51">
      <t>ヒツヨウ</t>
    </rPh>
    <phoneticPr fontId="2"/>
  </si>
  <si>
    <t>にて契約者情報や設置する装置の情報をご入力ください。</t>
    <phoneticPr fontId="2"/>
  </si>
  <si>
    <t xml:space="preserve">⑵ </t>
    <phoneticPr fontId="2"/>
  </si>
  <si>
    <t>「事前のご確認、および設備変更内容についてのご確認」</t>
    <rPh sb="1" eb="3">
      <t>ジゼン</t>
    </rPh>
    <rPh sb="5" eb="7">
      <t>カクニン</t>
    </rPh>
    <rPh sb="11" eb="13">
      <t>セツビ</t>
    </rPh>
    <rPh sb="13" eb="17">
      <t>ヘンコウナイヨウ</t>
    </rPh>
    <phoneticPr fontId="2"/>
  </si>
  <si>
    <t>https://www.tepco.co.jp/pg/consignment/retailservice/flow/index-j.html</t>
    <phoneticPr fontId="2"/>
  </si>
  <si>
    <t>発調(FIP)申込</t>
    <rPh sb="0" eb="2">
      <t>ハッチョウ</t>
    </rPh>
    <rPh sb="7" eb="9">
      <t>モウシコミ</t>
    </rPh>
    <phoneticPr fontId="2"/>
  </si>
  <si>
    <t>https://www.tepco.co.jp/pg/consignment/fit/corporate.html</t>
    <phoneticPr fontId="2"/>
  </si>
  <si>
    <t>FIT申込</t>
    <rPh sb="3" eb="5">
      <t>モウシコミ</t>
    </rPh>
    <phoneticPr fontId="2"/>
  </si>
  <si>
    <t>・以前に本書類にてご提出いただいた方は、本書類が最新かHPをご確認の上、作成しお申込みください。</t>
    <rPh sb="1" eb="3">
      <t>イゼン</t>
    </rPh>
    <rPh sb="5" eb="7">
      <t>ショルイ</t>
    </rPh>
    <rPh sb="21" eb="23">
      <t>ショルイ</t>
    </rPh>
    <rPh sb="31" eb="33">
      <t>カクニン</t>
    </rPh>
    <phoneticPr fontId="2"/>
  </si>
  <si>
    <r>
      <t>■本書類は、</t>
    </r>
    <r>
      <rPr>
        <b/>
        <sz val="14"/>
        <color rgb="FFC00000"/>
        <rFont val="Meiryo UI"/>
        <family val="3"/>
        <charset val="128"/>
      </rPr>
      <t>高圧用-太陽光</t>
    </r>
    <r>
      <rPr>
        <b/>
        <sz val="14"/>
        <color theme="1" tint="0.249977111117893"/>
        <rFont val="Meiryo UI"/>
        <family val="3"/>
        <charset val="128"/>
      </rPr>
      <t>の接続検討要否確認依頼書です</t>
    </r>
    <rPh sb="1" eb="2">
      <t>ホン</t>
    </rPh>
    <rPh sb="2" eb="4">
      <t>ショルイ</t>
    </rPh>
    <rPh sb="6" eb="8">
      <t>コウアツ</t>
    </rPh>
    <rPh sb="8" eb="9">
      <t>ヨウ</t>
    </rPh>
    <rPh sb="10" eb="13">
      <t>タイヨウコウ</t>
    </rPh>
    <rPh sb="14" eb="16">
      <t>セツゾク</t>
    </rPh>
    <rPh sb="16" eb="18">
      <t>ケントウ</t>
    </rPh>
    <rPh sb="18" eb="25">
      <t>ヨウヒカクニンイライショ</t>
    </rPh>
    <phoneticPr fontId="2"/>
  </si>
  <si>
    <t>PG申請用バージョン：</t>
    <phoneticPr fontId="2"/>
  </si>
  <si>
    <t>はじめに</t>
    <phoneticPr fontId="2"/>
  </si>
  <si>
    <t>※ PCSの定格出力を仕様書と異なる出力へ制限する場合のみご提出ください</t>
    <phoneticPr fontId="2"/>
  </si>
  <si>
    <t>※1 web申込の場合のみご提出ください
※2 PCSの定格出力を仕様書と異なる出力へ制限する場合のみご提出ください
※3 接続検討時の申込内容から名義に変更がある場合はご提出ください
※4 接続検討時の申込内容から発電設備に変更がある場合（増設以外）はご提出ください。</t>
    <rPh sb="6" eb="8">
      <t>モウシコミ</t>
    </rPh>
    <rPh sb="9" eb="11">
      <t>バアイ</t>
    </rPh>
    <rPh sb="14" eb="16">
      <t>テイシュツ</t>
    </rPh>
    <phoneticPr fontId="2"/>
  </si>
  <si>
    <t>※1 PCSの定格出力を仕様書と異なる出力へ制限する場合のみご提出ください
※2 接続検討時の申込内容から名義に変更がある場合はご提出ください
※3 接続検討時の申込内容から発電設備に変更がある場合（増設以外）はご提出ください。</t>
    <phoneticPr fontId="2"/>
  </si>
  <si>
    <r>
      <t xml:space="preserve">・ 発電量調整供給兼基本契約申込書
・ 発電量調整供給兼基本契約申込書別紙【発電設備の概要】
・ 系統連系申込書
・ 系統連系申込書添付資料1-1（太陽光(複数設置時)） 
・ 系統連系申込書添付資料1-3（春夏秋冬の運転パターン）
・ 仕様書（パネル・PCS等）
・ 単線結線図
・ 敷地平面図：構内柱（1号柱）および引込柱等が記載された付近図もしくは配置図等
・ 出力制御機能付PCS等の仕様確認依頼書
</t>
    </r>
    <r>
      <rPr>
        <b/>
        <sz val="11"/>
        <color theme="1" tint="0.249977111117893"/>
        <rFont val="Meiryo UI"/>
        <family val="3"/>
        <charset val="128"/>
      </rPr>
      <t>・ 接続検討の要否確認依頼書</t>
    </r>
    <r>
      <rPr>
        <b/>
        <sz val="11"/>
        <color rgb="FFC00000"/>
        <rFont val="Meiryo UI"/>
        <family val="3"/>
        <charset val="128"/>
      </rPr>
      <t>←本書類</t>
    </r>
    <phoneticPr fontId="2"/>
  </si>
  <si>
    <r>
      <t xml:space="preserve">・ 電力受給契約申込書兼系統連系申込書
・ 電力受給契約申込書添付資料 1-1（太陽光発電設備（複数設置時））
・ 電力受給契約申込書添付資料 1-1（太陽光発電設備）
・ 電力受給契約申込書添付資料 2
・ 設備（パネル・PCS等）仕様書
・ 単線結線図 
・ 構内図および付近図 
・ 出力制御機能付ＰＣＳ等の仕様確認依頼書
・ 出力制限証明書※
</t>
    </r>
    <r>
      <rPr>
        <b/>
        <sz val="11"/>
        <color theme="1" tint="0.249977111117893"/>
        <rFont val="Meiryo UI"/>
        <family val="3"/>
        <charset val="128"/>
      </rPr>
      <t>・ 接続検討の要否確認依頼書</t>
    </r>
    <r>
      <rPr>
        <b/>
        <sz val="11"/>
        <color rgb="FFC00000"/>
        <rFont val="Meiryo UI"/>
        <family val="3"/>
        <charset val="128"/>
      </rPr>
      <t>←本書類</t>
    </r>
    <phoneticPr fontId="2"/>
  </si>
  <si>
    <r>
      <t xml:space="preserve">・ 発電量調整供給兼基本契約申込書
・ 発電量調整供給兼基本契約申込書別紙【発電設備の概要】
・ 系統連系申込書
・ 系統連系申込書添付資料1-1（太陽光(複数設置時)） 
・ 系統連系申込書添付資料1-3（春夏秋冬の運転パターン）
・ 接続検討回答書のPDF※1
・ 仕様書（パネル・PCS等）
・ 単線結線図
・ 敷地平面図：構内柱（1号柱）および引込柱等が記載された付近図もしくは配置図等
・ 「ノンファーム型接続」を踏まえた発電量調整供給契約申込について【同意書】
・ 出力制御機能付PCS等の仕様確認依頼書
・ 出力制限の証明書※2
・ 発電量調整供給に関する契約上の地位の移転について※3
</t>
    </r>
    <r>
      <rPr>
        <b/>
        <sz val="11"/>
        <color theme="1" tint="0.249977111117893"/>
        <rFont val="Meiryo UI"/>
        <family val="3"/>
        <charset val="128"/>
      </rPr>
      <t>・ 接続検討の要否確認依頼書※4</t>
    </r>
    <r>
      <rPr>
        <b/>
        <sz val="11"/>
        <color rgb="FFC00000"/>
        <rFont val="Meiryo UI"/>
        <family val="3"/>
        <charset val="128"/>
      </rPr>
      <t>←本書類</t>
    </r>
    <phoneticPr fontId="2"/>
  </si>
  <si>
    <r>
      <rPr>
        <sz val="11"/>
        <color theme="1" tint="0.34998626667073579"/>
        <rFont val="Meiryo UI"/>
        <family val="3"/>
        <charset val="128"/>
      </rPr>
      <t>・ 電力受給契約申込書兼系統連系申込書</t>
    </r>
    <r>
      <rPr>
        <sz val="11"/>
        <color theme="1" tint="0.249977111117893"/>
        <rFont val="Meiryo UI"/>
        <family val="3"/>
        <charset val="128"/>
      </rPr>
      <t>←Web申込上でご作成
・ 電力受給契約申込書添付資料 1-1（太陽光発電設備（複数設置時））
・ 電力受給契約申込書添付資料 1-1（太陽光発電設備）
・ 電力受給契約申込書添付資料 2
・ 設備（パネル・PCS等）仕様書
・ 接続検討回答書（写）
・ 単線結線図 
・ 構内図および付近図 
・ ノンファーム型接続同意書【電力受給契約】
・ 出力制御機能付ＰＣＳ等の仕様確認依頼書
・ 出力制限証明書※1
・ 受給契約に関する契約上の地位の移転について※2
・</t>
    </r>
    <r>
      <rPr>
        <b/>
        <sz val="11"/>
        <color theme="1" tint="0.249977111117893"/>
        <rFont val="Meiryo UI"/>
        <family val="3"/>
        <charset val="128"/>
      </rPr>
      <t xml:space="preserve"> 接続検討の要否確認依頼書※3</t>
    </r>
    <r>
      <rPr>
        <b/>
        <sz val="11"/>
        <color rgb="FFC00000"/>
        <rFont val="Meiryo UI"/>
        <family val="3"/>
        <charset val="128"/>
      </rPr>
      <t>←本書類</t>
    </r>
    <rPh sb="23" eb="25">
      <t>モウシコミ</t>
    </rPh>
    <rPh sb="25" eb="26">
      <t>ウエ</t>
    </rPh>
    <rPh sb="28" eb="30">
      <t>サクセイ</t>
    </rPh>
    <rPh sb="267" eb="270">
      <t>ホンショルイ</t>
    </rPh>
    <phoneticPr fontId="2"/>
  </si>
  <si>
    <t>メール(Web)に
添付いただく
申込必要書類</t>
    <rPh sb="10" eb="12">
      <t>テンプ</t>
    </rPh>
    <rPh sb="17" eb="19">
      <t>モウシコミ</t>
    </rPh>
    <rPh sb="19" eb="21">
      <t>ヒツヨウ</t>
    </rPh>
    <rPh sb="21" eb="23">
      <t>ショルイ</t>
    </rPh>
    <phoneticPr fontId="2"/>
  </si>
  <si>
    <t>【接続検討回答書受付番号】
（JK番号 or MS番号）：
＜本件申込の問い合わせ先（送信者様の連絡先情報）＞
【送信者会社名】
○○株式会社
【送信者名】
○○ ○○
【送信者連絡先】
メールアドレス：○○○@○○○○
電話番号:○○○-○○○○-○○○</t>
    <phoneticPr fontId="2"/>
  </si>
  <si>
    <t>【接続検討回答書受付番号】
（JK番号 or MS番号）：
＜本件申込の問い合わせ先（送信者様の連絡先情報）＞
【送信者会社名】
○○株式会社
【送信者名】
○○ ○○
【送信者連絡先】
メールアドレス：○○○@○○○○
電話番号:○○○-○○○○-○○○</t>
    <phoneticPr fontId="2"/>
  </si>
  <si>
    <t>【接続検討回答書受付番号】
（JK番号 or MS番号）：
＜本件申込の問い合わせ先（送信者様の連絡先情報）＞
【送信者会社名】
○○株式会社
【送信者名】
○○ ○○
【送信者連絡先】
メールアドレス：○○○@○○○○
電話番号:○○○-○○○○-○○○</t>
    <phoneticPr fontId="2"/>
  </si>
  <si>
    <t>ー</t>
    <phoneticPr fontId="2"/>
  </si>
  <si>
    <t>【高圧】設備変更</t>
    <phoneticPr fontId="2"/>
  </si>
  <si>
    <t>【高圧】設備変更</t>
    <phoneticPr fontId="2"/>
  </si>
  <si>
    <t>【高圧】発調契約新規申込</t>
    <phoneticPr fontId="2"/>
  </si>
  <si>
    <t>ー</t>
    <phoneticPr fontId="2"/>
  </si>
  <si>
    <t>02tepconsc@tepco.co.jp</t>
    <phoneticPr fontId="2"/>
  </si>
  <si>
    <t>fit_setuhen@tepco.co.jp</t>
    <phoneticPr fontId="2"/>
  </si>
  <si>
    <t>02haxtuchoukeiyaku@tepco.co.jp</t>
    <phoneticPr fontId="2"/>
  </si>
  <si>
    <t>メールアドレス</t>
    <phoneticPr fontId="2"/>
  </si>
  <si>
    <t>メール</t>
    <phoneticPr fontId="2"/>
  </si>
  <si>
    <t>メール</t>
    <phoneticPr fontId="2"/>
  </si>
  <si>
    <t>メール</t>
    <phoneticPr fontId="2"/>
  </si>
  <si>
    <t>Web</t>
    <phoneticPr fontId="2"/>
  </si>
  <si>
    <t>申込方法</t>
    <rPh sb="0" eb="2">
      <t>モウシコミ</t>
    </rPh>
    <rPh sb="2" eb="4">
      <t>ホウホウ</t>
    </rPh>
    <phoneticPr fontId="2"/>
  </si>
  <si>
    <t>設備変更_発電量調整供給契約申込</t>
    <phoneticPr fontId="2"/>
  </si>
  <si>
    <t>設備変更_受給契約申込(FIT申込)</t>
    <rPh sb="0" eb="2">
      <t>セツビ</t>
    </rPh>
    <rPh sb="2" eb="4">
      <t>ヘンコウ</t>
    </rPh>
    <rPh sb="5" eb="7">
      <t>ジュキュウ</t>
    </rPh>
    <rPh sb="7" eb="9">
      <t>ケイヤク</t>
    </rPh>
    <rPh sb="9" eb="11">
      <t>モウシコミ</t>
    </rPh>
    <phoneticPr fontId="2"/>
  </si>
  <si>
    <t>新規_発電量調整供給契約申込</t>
    <phoneticPr fontId="2"/>
  </si>
  <si>
    <t>新規_受給契約申込(FIT申込)</t>
    <rPh sb="0" eb="2">
      <t>シンキ</t>
    </rPh>
    <rPh sb="3" eb="5">
      <t>ジュキュウ</t>
    </rPh>
    <rPh sb="5" eb="7">
      <t>ケイヤク</t>
    </rPh>
    <rPh sb="7" eb="9">
      <t>モウシコミ</t>
    </rPh>
    <rPh sb="13" eb="15">
      <t>モウシコミ</t>
    </rPh>
    <phoneticPr fontId="2"/>
  </si>
  <si>
    <t>案件が特定しやすくなるため、件名を下記のフォーマット通りに記載してご提出ください</t>
    <rPh sb="0" eb="2">
      <t>アンケン</t>
    </rPh>
    <rPh sb="3" eb="5">
      <t>トクテイ</t>
    </rPh>
    <rPh sb="14" eb="16">
      <t>ケンメイ</t>
    </rPh>
    <rPh sb="17" eb="19">
      <t>カキ</t>
    </rPh>
    <rPh sb="26" eb="27">
      <t>ドオ</t>
    </rPh>
    <rPh sb="29" eb="31">
      <t>キサイ</t>
    </rPh>
    <rPh sb="34" eb="36">
      <t>テイシュツ</t>
    </rPh>
    <phoneticPr fontId="2"/>
  </si>
  <si>
    <t>様式５の７（発電場所周辺地図）</t>
    <phoneticPr fontId="14"/>
  </si>
  <si>
    <t>様式５の６（設備配置関連-敷地平面図-）</t>
    <phoneticPr fontId="14"/>
  </si>
  <si>
    <t>様式５の５（設備配置関連-設備レイアウト図-）</t>
    <phoneticPr fontId="14"/>
  </si>
  <si>
    <t>様式５の４（単線結線図）</t>
    <phoneticPr fontId="14"/>
  </si>
  <si>
    <t>←完了後に様式1~3(逆変換装置)まで完了となります</t>
    <rPh sb="1" eb="3">
      <t>カンリョウ</t>
    </rPh>
    <rPh sb="3" eb="4">
      <t>ゴ</t>
    </rPh>
    <rPh sb="5" eb="7">
      <t>ヨウシキ</t>
    </rPh>
    <rPh sb="11" eb="16">
      <t>ギャクヘンカンソウチ</t>
    </rPh>
    <rPh sb="19" eb="21">
      <t>カンリョウ</t>
    </rPh>
    <phoneticPr fontId="2"/>
  </si>
  <si>
    <t>入力シート</t>
    <phoneticPr fontId="2"/>
  </si>
  <si>
    <t>はじめに</t>
    <phoneticPr fontId="2"/>
  </si>
  <si>
    <t>【要否確認依頼書　ご対応状況】</t>
    <rPh sb="1" eb="3">
      <t>ヨウヒ</t>
    </rPh>
    <rPh sb="3" eb="5">
      <t>カクニン</t>
    </rPh>
    <rPh sb="5" eb="7">
      <t>イライ</t>
    </rPh>
    <rPh sb="7" eb="8">
      <t>ショ</t>
    </rPh>
    <rPh sb="10" eb="12">
      <t>タイオウ</t>
    </rPh>
    <rPh sb="12" eb="14">
      <t>ジョウキョウ</t>
    </rPh>
    <phoneticPr fontId="2"/>
  </si>
  <si>
    <t>　※エクセルファイルでの提出必要書類はPDF化など加工はせず、エクセルのままご提出ください</t>
    <rPh sb="12" eb="14">
      <t>テイシュツ</t>
    </rPh>
    <rPh sb="14" eb="16">
      <t>ヒツヨウ</t>
    </rPh>
    <phoneticPr fontId="2"/>
  </si>
  <si>
    <r>
      <rPr>
        <b/>
        <u/>
        <sz val="16"/>
        <color theme="1" tint="0.249977111117893"/>
        <rFont val="Meiryo UI"/>
        <family val="3"/>
        <charset val="128"/>
      </rPr>
      <t>他の本申込必要書類も記入後、</t>
    </r>
    <r>
      <rPr>
        <b/>
        <sz val="16"/>
        <color theme="1" tint="0.249977111117893"/>
        <rFont val="Meiryo UI"/>
        <family val="3"/>
        <charset val="128"/>
      </rPr>
      <t>ご提出ください</t>
    </r>
    <r>
      <rPr>
        <b/>
        <sz val="12"/>
        <color theme="1" tint="0.249977111117893"/>
        <rFont val="Meiryo UI"/>
        <family val="3"/>
        <charset val="128"/>
      </rPr>
      <t>（本申込に必要な書類は要否確認依頼書だけではありません。下部の必要書類を参考にご提出ください）</t>
    </r>
    <rPh sb="12" eb="13">
      <t>ゴ</t>
    </rPh>
    <rPh sb="22" eb="25">
      <t>ホンモウシコミ</t>
    </rPh>
    <rPh sb="26" eb="28">
      <t>ヒツヨウ</t>
    </rPh>
    <rPh sb="29" eb="31">
      <t>ショルイ</t>
    </rPh>
    <rPh sb="32" eb="39">
      <t>ヨウヒカクニンイライショ</t>
    </rPh>
    <rPh sb="49" eb="51">
      <t>カブ</t>
    </rPh>
    <rPh sb="52" eb="54">
      <t>ヒツヨウ</t>
    </rPh>
    <rPh sb="54" eb="56">
      <t>ショルイ</t>
    </rPh>
    <rPh sb="57" eb="59">
      <t>サンコウ</t>
    </rPh>
    <rPh sb="61" eb="63">
      <t>テイシュツ</t>
    </rPh>
    <phoneticPr fontId="2"/>
  </si>
  <si>
    <t>■【要否確認依頼書　ご対応状況】がすべて「完了」となった後、本シート下部の申込方法を参考に</t>
    <rPh sb="2" eb="9">
      <t>ヨウヒカクニンイライショ</t>
    </rPh>
    <rPh sb="11" eb="13">
      <t>タイオウ</t>
    </rPh>
    <rPh sb="12" eb="13">
      <t>オウ</t>
    </rPh>
    <rPh sb="13" eb="15">
      <t>ジョウキョウ</t>
    </rPh>
    <rPh sb="21" eb="23">
      <t>カンリョウ</t>
    </rPh>
    <rPh sb="28" eb="29">
      <t>ノチ</t>
    </rPh>
    <rPh sb="30" eb="31">
      <t>ホン</t>
    </rPh>
    <rPh sb="34" eb="36">
      <t>カブ</t>
    </rPh>
    <rPh sb="37" eb="39">
      <t>モウシコミ</t>
    </rPh>
    <rPh sb="39" eb="41">
      <t>ホウホウ</t>
    </rPh>
    <rPh sb="42" eb="44">
      <t>サンコウ</t>
    </rPh>
    <phoneticPr fontId="2"/>
  </si>
  <si>
    <t>おわりに</t>
    <phoneticPr fontId="2"/>
  </si>
  <si>
    <t>（変更前）最大受電電力</t>
    <phoneticPr fontId="2"/>
  </si>
  <si>
    <t>（発電に必要な所内電力を含む）</t>
    <phoneticPr fontId="2"/>
  </si>
  <si>
    <t>【PCS1台あたりのパネル枚数】</t>
    <phoneticPr fontId="2"/>
  </si>
  <si>
    <t>種類</t>
    <phoneticPr fontId="2"/>
  </si>
  <si>
    <t>W</t>
    <phoneticPr fontId="2"/>
  </si>
  <si>
    <t>▲▲▲</t>
    <phoneticPr fontId="2"/>
  </si>
  <si>
    <t>メーカ</t>
    <phoneticPr fontId="2"/>
  </si>
  <si>
    <r>
      <rPr>
        <sz val="20"/>
        <color rgb="FFFF0000"/>
        <rFont val="Meiryo UI"/>
        <family val="3"/>
        <charset val="128"/>
      </rPr>
      <t>○○</t>
    </r>
    <r>
      <rPr>
        <b/>
        <sz val="20"/>
        <color rgb="FFFF0000"/>
        <rFont val="Meiryo UI"/>
        <family val="3"/>
        <charset val="128"/>
      </rPr>
      <t>○○○</t>
    </r>
    <phoneticPr fontId="2"/>
  </si>
  <si>
    <t>　　　　：型式</t>
    <rPh sb="5" eb="7">
      <t>カタシキ</t>
    </rPh>
    <phoneticPr fontId="2"/>
  </si>
  <si>
    <t>D社</t>
    <rPh sb="1" eb="2">
      <t>シャ</t>
    </rPh>
    <phoneticPr fontId="2"/>
  </si>
  <si>
    <t>型式変更</t>
    <rPh sb="0" eb="2">
      <t>カタシキ</t>
    </rPh>
    <rPh sb="2" eb="4">
      <t>ヘンコウ</t>
    </rPh>
    <phoneticPr fontId="2"/>
  </si>
  <si>
    <t>パネル：変更内容</t>
    <rPh sb="4" eb="6">
      <t>ヘンコウ</t>
    </rPh>
    <rPh sb="6" eb="8">
      <t>ナイヨウ</t>
    </rPh>
    <phoneticPr fontId="2"/>
  </si>
  <si>
    <r>
      <rPr>
        <sz val="20"/>
        <color rgb="FFFF0000"/>
        <rFont val="Meiryo UI"/>
        <family val="3"/>
        <charset val="128"/>
      </rPr>
      <t>○○</t>
    </r>
    <r>
      <rPr>
        <b/>
        <sz val="20"/>
        <color rgb="FFFF0000"/>
        <rFont val="Meiryo UI"/>
        <family val="3"/>
        <charset val="128"/>
      </rPr>
      <t>○○○</t>
    </r>
    <phoneticPr fontId="2"/>
  </si>
  <si>
    <t xml:space="preserve">      ：型式</t>
    <rPh sb="7" eb="9">
      <t>カタシキ</t>
    </rPh>
    <phoneticPr fontId="2"/>
  </si>
  <si>
    <t>C社</t>
    <rPh sb="1" eb="2">
      <t>シャ</t>
    </rPh>
    <phoneticPr fontId="2"/>
  </si>
  <si>
    <t xml:space="preserve">      ：メーカ</t>
    <phoneticPr fontId="2"/>
  </si>
  <si>
    <t>PCS：変更内容</t>
    <rPh sb="4" eb="6">
      <t>ヘンコウ</t>
    </rPh>
    <rPh sb="6" eb="8">
      <t>ナイヨウ</t>
    </rPh>
    <phoneticPr fontId="2"/>
  </si>
  <si>
    <t>セット</t>
    <phoneticPr fontId="2"/>
  </si>
  <si>
    <t>〇〇〇〇</t>
    <phoneticPr fontId="2"/>
  </si>
  <si>
    <t>kW</t>
    <phoneticPr fontId="2"/>
  </si>
  <si>
    <t>B社</t>
    <rPh sb="1" eb="2">
      <t>シャ</t>
    </rPh>
    <phoneticPr fontId="2"/>
  </si>
  <si>
    <t>　　　　：メーカ</t>
    <phoneticPr fontId="2"/>
  </si>
  <si>
    <r>
      <rPr>
        <sz val="20"/>
        <color rgb="FFFF0000"/>
        <rFont val="Meiryo UI"/>
        <family val="3"/>
        <charset val="128"/>
      </rPr>
      <t>○○</t>
    </r>
    <r>
      <rPr>
        <b/>
        <sz val="20"/>
        <color rgb="FFFF0000"/>
        <rFont val="Meiryo UI"/>
        <family val="3"/>
        <charset val="128"/>
      </rPr>
      <t>○○○</t>
    </r>
    <phoneticPr fontId="2"/>
  </si>
  <si>
    <t>A社</t>
    <rPh sb="1" eb="2">
      <t>シャ</t>
    </rPh>
    <phoneticPr fontId="2"/>
  </si>
  <si>
    <t>　【前提情報】</t>
    <rPh sb="2" eb="4">
      <t>ゼンテイ</t>
    </rPh>
    <phoneticPr fontId="2"/>
  </si>
  <si>
    <r>
      <t>（変更後）最大受電電力　</t>
    </r>
    <r>
      <rPr>
        <sz val="16"/>
        <color rgb="FFC00000"/>
        <rFont val="Meiryo UI"/>
        <family val="3"/>
        <charset val="128"/>
      </rPr>
      <t>※入力不要</t>
    </r>
    <phoneticPr fontId="2"/>
  </si>
  <si>
    <t>W</t>
    <phoneticPr fontId="2"/>
  </si>
  <si>
    <t>　　　　：メーカ</t>
    <phoneticPr fontId="2"/>
  </si>
  <si>
    <t xml:space="preserve">      ：メーカ</t>
    <phoneticPr fontId="2"/>
  </si>
  <si>
    <t>セット</t>
    <phoneticPr fontId="2"/>
  </si>
  <si>
    <t>【PCS1台あたりのパネル枚数】</t>
    <phoneticPr fontId="2"/>
  </si>
  <si>
    <t>3.  発電設備仕様のご入力（PCS/パネルに関して）</t>
    <phoneticPr fontId="2"/>
  </si>
  <si>
    <t>＜入力シートへ</t>
    <phoneticPr fontId="2"/>
  </si>
  <si>
    <t>入力項目数</t>
    <rPh sb="0" eb="5">
      <t>ニュウリョクコウモクスウ</t>
    </rPh>
    <phoneticPr fontId="2"/>
  </si>
  <si>
    <t>入力項目は残り</t>
  </si>
  <si>
    <t>項目です</t>
    <phoneticPr fontId="2"/>
  </si>
  <si>
    <t>入力項目は残り</t>
    <phoneticPr fontId="2"/>
  </si>
  <si>
    <t>項目です</t>
    <phoneticPr fontId="2"/>
  </si>
  <si>
    <t>入力項目は残り</t>
    <phoneticPr fontId="2"/>
  </si>
  <si>
    <t>主</t>
    <rPh sb="0" eb="1">
      <t>シュ</t>
    </rPh>
    <phoneticPr fontId="2"/>
  </si>
  <si>
    <t>-</t>
    <phoneticPr fontId="2"/>
  </si>
  <si>
    <t>-</t>
    <phoneticPr fontId="2"/>
  </si>
  <si>
    <t>/5[A]</t>
    <phoneticPr fontId="2"/>
  </si>
  <si>
    <t>遮断器</t>
    <rPh sb="0" eb="3">
      <t>シャダンキ</t>
    </rPh>
    <phoneticPr fontId="2"/>
  </si>
  <si>
    <t>保護装置</t>
    <rPh sb="0" eb="4">
      <t>ホゴソウチ</t>
    </rPh>
    <phoneticPr fontId="2"/>
  </si>
  <si>
    <t>製造者</t>
    <rPh sb="0" eb="3">
      <t>セイゾウシャ</t>
    </rPh>
    <phoneticPr fontId="2"/>
  </si>
  <si>
    <t>主</t>
    <rPh sb="0" eb="1">
      <t>シュ</t>
    </rPh>
    <phoneticPr fontId="2"/>
  </si>
  <si>
    <t>入力項目は残り</t>
    <phoneticPr fontId="2"/>
  </si>
  <si>
    <t>項目です</t>
    <phoneticPr fontId="2"/>
  </si>
  <si>
    <t>・本様式に記載する系統連系保護リレーの「デバイスNo.」や「遮断器No.」については、様式３の３（系統連系保護リレー）で記載した記号の内容と統一するようにお願いします。</t>
    <phoneticPr fontId="2"/>
  </si>
  <si>
    <t xml:space="preserve"> └ 様式３の２（直流発電設備）①</t>
  </si>
  <si>
    <t xml:space="preserve"> └様式３の２（直流発電設備）②</t>
  </si>
  <si>
    <t xml:space="preserve"> └様式３の２（直流発電設備）③</t>
  </si>
  <si>
    <t xml:space="preserve"> └ 様式３の５（逆変換装置）①</t>
  </si>
  <si>
    <t xml:space="preserve"> └ 様式３の５（逆変換装置）②</t>
  </si>
  <si>
    <t xml:space="preserve"> └ 様式３の５（逆変換装置）③</t>
  </si>
  <si>
    <t xml:space="preserve"> └ 様式３の３（系統連系保護リレー）① </t>
  </si>
  <si>
    <t xml:space="preserve"> └  様式３の３（系統連系保護リレー）②</t>
  </si>
  <si>
    <r>
      <t>■ 本シートの黄色セルに入力することで、必要情報が様式1~3まで自動転記されます</t>
    </r>
    <r>
      <rPr>
        <b/>
        <sz val="18"/>
        <color theme="1" tint="0.249977111117893"/>
        <rFont val="Meiryo UI"/>
        <family val="3"/>
        <charset val="128"/>
      </rPr>
      <t>(遮断器・保護装置・昇圧用変圧器の変更がある場合を除く)</t>
    </r>
    <r>
      <rPr>
        <b/>
        <sz val="22"/>
        <color theme="1" tint="0.249977111117893"/>
        <rFont val="Meiryo UI"/>
        <family val="3"/>
        <charset val="128"/>
      </rPr>
      <t>が、</t>
    </r>
    <rPh sb="2" eb="3">
      <t>ホン</t>
    </rPh>
    <rPh sb="7" eb="9">
      <t>キイロ</t>
    </rPh>
    <rPh sb="12" eb="14">
      <t>ニュウリョク</t>
    </rPh>
    <rPh sb="20" eb="22">
      <t>ヒツヨウ</t>
    </rPh>
    <rPh sb="22" eb="24">
      <t>ジョウホウ</t>
    </rPh>
    <rPh sb="34" eb="36">
      <t>テンキ</t>
    </rPh>
    <rPh sb="41" eb="44">
      <t>シャダンキ</t>
    </rPh>
    <rPh sb="45" eb="49">
      <t>ホゴソウチ</t>
    </rPh>
    <rPh sb="50" eb="56">
      <t>ショウアツヨウヘンアツキ</t>
    </rPh>
    <rPh sb="57" eb="59">
      <t>ヘンコウ</t>
    </rPh>
    <rPh sb="62" eb="64">
      <t>バアイ</t>
    </rPh>
    <rPh sb="65" eb="66">
      <t>ノゾ</t>
    </rPh>
    <phoneticPr fontId="2"/>
  </si>
  <si>
    <t>■ 本シートの入力が完了後、様式１~3までの入力内容を確認の上、様式5の4を入力ください（一号柱を変更される場合は様式5の5・様式5の6・様式5の7もご記載ください）</t>
    <rPh sb="2" eb="3">
      <t>ホン</t>
    </rPh>
    <rPh sb="7" eb="9">
      <t>ニュウリョク</t>
    </rPh>
    <rPh sb="10" eb="13">
      <t>カンリョウゴ</t>
    </rPh>
    <rPh sb="22" eb="24">
      <t>ニュウリョク</t>
    </rPh>
    <rPh sb="38" eb="40">
      <t>ニュウリョク</t>
    </rPh>
    <phoneticPr fontId="2"/>
  </si>
  <si>
    <t>■続いて様式１~3までの記載内容を確認の上、様式5の4をご記載ください（一号柱を変更される場合は様式5の5・様式5の6・様式5の7もご記載ください）</t>
    <rPh sb="4" eb="6">
      <t>ヨウシキ</t>
    </rPh>
    <rPh sb="20" eb="21">
      <t>ウエ</t>
    </rPh>
    <rPh sb="67" eb="69">
      <t>キサイ</t>
    </rPh>
    <phoneticPr fontId="2"/>
  </si>
  <si>
    <t xml:space="preserve"> └ 様式１（接続検討要否確認依頼書）</t>
    <phoneticPr fontId="2"/>
  </si>
  <si>
    <t xml:space="preserve"> └ 様式２（発電設備等の概要）</t>
    <phoneticPr fontId="2"/>
  </si>
  <si>
    <t>主</t>
    <rPh sb="0" eb="1">
      <t>シュ</t>
    </rPh>
    <phoneticPr fontId="2"/>
  </si>
  <si>
    <t>各次最大</t>
    <phoneticPr fontId="2"/>
  </si>
  <si>
    <t>主</t>
    <rPh sb="0" eb="1">
      <t>シュ</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</si>
</sst>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F800]dddd\,\ mmmm\ dd\,\ yyyy"/>
    <numFmt numFmtId="177" formatCode="#"/>
    <numFmt numFmtId="178" formatCode="yyyy&quot;年&quot;m&quot;月&quot;d&quot;日&quot;;@"/>
    <numFmt numFmtId="179" formatCode="000\-0000"/>
    <numFmt numFmtId="180" formatCode="&quot;遅れ　&quot;0"/>
    <numFmt numFmtId="181" formatCode="&quot;進み　&quot;0"/>
    <numFmt numFmtId="182" formatCode="[DBNum3]0000"/>
    <numFmt numFmtId="183" formatCode="\(\ @\ \)"/>
    <numFmt numFmtId="184" formatCode="[&lt;=999]000;[&lt;=9999]000\-00;000\-0000"/>
    <numFmt numFmtId="185" formatCode="0.0"/>
    <numFmt numFmtId="186" formatCode="&quot;遅れ　&quot;0.0"/>
    <numFmt numFmtId="187" formatCode="&quot;進み　&quot;0.0"/>
  </numFmts>
  <fonts count="138" x14ac:knownFonts="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0"/>
      <name val="ＭＳ 明朝"/>
      <family val="1"/>
      <charset val="128"/>
    </font>
    <font>
      <sz val="10"/>
      <name val="Century"/>
      <family val="1"/>
    </font>
    <font>
      <sz val="9"/>
      <name val="ＭＳ 明朝"/>
      <family val="1"/>
      <charset val="128"/>
    </font>
    <font>
      <sz val="9"/>
      <name val="Century"/>
      <family val="1"/>
    </font>
    <font>
      <sz val="9"/>
      <name val="ＭＳ Ｐ明朝"/>
      <family val="1"/>
      <charset val="128"/>
    </font>
    <font>
      <sz val="11"/>
      <color indexed="10"/>
      <name val="ＭＳ Ｐゴシック"/>
      <family val="3"/>
      <charset val="128"/>
    </font>
    <font>
      <sz val="11"/>
      <name val="ＭＳ ゴシック"/>
      <family val="3"/>
      <charset val="128"/>
    </font>
    <font>
      <sz val="8"/>
      <name val="ＭＳ Ｐゴシック"/>
      <family val="3"/>
      <charset val="128"/>
    </font>
    <font>
      <sz val="10"/>
      <color theme="1"/>
      <name val="ＭＳ 明朝"/>
      <family val="1"/>
      <charset val="128"/>
    </font>
    <font>
      <sz val="11"/>
      <color rgb="FFFF0000"/>
      <name val="ＭＳ Ｐゴシック"/>
      <family val="3"/>
      <charset val="128"/>
    </font>
    <font>
      <sz val="6"/>
      <name val="ＭＳ Ｐゴシック"/>
      <family val="2"/>
      <charset val="128"/>
      <scheme val="minor"/>
    </font>
    <font>
      <sz val="11"/>
      <name val="Meiryo UI"/>
      <family val="3"/>
      <charset val="128"/>
    </font>
    <font>
      <sz val="11"/>
      <color theme="1" tint="0.249977111117893"/>
      <name val="Meiryo UI"/>
      <family val="3"/>
      <charset val="128"/>
    </font>
    <font>
      <b/>
      <sz val="11"/>
      <color theme="1" tint="0.249977111117893"/>
      <name val="Meiryo UI"/>
      <family val="3"/>
      <charset val="128"/>
    </font>
    <font>
      <b/>
      <sz val="16"/>
      <color theme="1" tint="0.249977111117893"/>
      <name val="Meiryo UI"/>
      <family val="3"/>
      <charset val="128"/>
    </font>
    <font>
      <b/>
      <sz val="11"/>
      <name val="Meiryo UI"/>
      <family val="3"/>
      <charset val="128"/>
    </font>
    <font>
      <b/>
      <sz val="14"/>
      <color rgb="FFFF0000"/>
      <name val="Meiryo UI"/>
      <family val="3"/>
      <charset val="128"/>
    </font>
    <font>
      <b/>
      <sz val="8"/>
      <name val="Meiryo UI"/>
      <family val="3"/>
      <charset val="128"/>
    </font>
    <font>
      <b/>
      <sz val="11"/>
      <color rgb="FFC00000"/>
      <name val="Meiryo UI"/>
      <family val="3"/>
      <charset val="128"/>
    </font>
    <font>
      <u/>
      <sz val="11"/>
      <color theme="10"/>
      <name val="ＭＳ Ｐゴシック"/>
      <family val="3"/>
      <charset val="128"/>
    </font>
    <font>
      <u/>
      <sz val="11"/>
      <color theme="10"/>
      <name val="Meiryo UI"/>
      <family val="3"/>
      <charset val="128"/>
    </font>
    <font>
      <u/>
      <sz val="8"/>
      <color theme="10"/>
      <name val="Meiryo UI"/>
      <family val="3"/>
      <charset val="128"/>
    </font>
    <font>
      <sz val="14"/>
      <color rgb="FFFF0000"/>
      <name val="Meiryo UI"/>
      <family val="3"/>
      <charset val="128"/>
    </font>
    <font>
      <sz val="8"/>
      <name val="Meiryo UI"/>
      <family val="3"/>
      <charset val="128"/>
    </font>
    <font>
      <sz val="9"/>
      <name val="ＭＳ Ｐ明朝"/>
      <family val="1"/>
    </font>
    <font>
      <b/>
      <sz val="11"/>
      <name val="HGP創英角ｺﾞｼｯｸUB"/>
      <family val="3"/>
      <charset val="128"/>
    </font>
    <font>
      <sz val="11"/>
      <name val="HGP創英角ｺﾞｼｯｸUB"/>
      <family val="3"/>
      <charset val="128"/>
    </font>
    <font>
      <sz val="14"/>
      <color rgb="FFFF0000"/>
      <name val="HGP創英角ｺﾞｼｯｸUB"/>
      <family val="3"/>
      <charset val="128"/>
    </font>
    <font>
      <sz val="9"/>
      <color theme="1" tint="0.249977111117893"/>
      <name val="Meiryo UI"/>
      <family val="3"/>
      <charset val="128"/>
    </font>
    <font>
      <b/>
      <sz val="14"/>
      <color theme="1" tint="0.249977111117893"/>
      <name val="Meiryo UI"/>
      <family val="3"/>
      <charset val="128"/>
    </font>
    <font>
      <u/>
      <sz val="9"/>
      <color theme="10"/>
      <name val="Meiryo UI"/>
      <family val="3"/>
      <charset val="128"/>
    </font>
    <font>
      <b/>
      <sz val="20"/>
      <color theme="1" tint="0.249977111117893"/>
      <name val="Meiryo UI"/>
      <family val="3"/>
      <charset val="128"/>
    </font>
    <font>
      <b/>
      <sz val="18"/>
      <color theme="1" tint="0.249977111117893"/>
      <name val="Meiryo UI"/>
      <family val="3"/>
      <charset val="128"/>
    </font>
    <font>
      <sz val="12"/>
      <color theme="1" tint="0.249977111117893"/>
      <name val="Meiryo UI"/>
      <family val="3"/>
      <charset val="128"/>
    </font>
    <font>
      <sz val="9"/>
      <name val="Meiryo UI"/>
      <family val="3"/>
      <charset val="128"/>
    </font>
    <font>
      <sz val="10"/>
      <name val="Meiryo UI"/>
      <family val="3"/>
      <charset val="128"/>
    </font>
    <font>
      <sz val="12"/>
      <name val="Meiryo UI"/>
      <family val="3"/>
      <charset val="128"/>
    </font>
    <font>
      <sz val="9"/>
      <color theme="1"/>
      <name val="Meiryo UI"/>
      <family val="3"/>
      <charset val="128"/>
    </font>
    <font>
      <u/>
      <sz val="10"/>
      <name val="Meiryo UI"/>
      <family val="3"/>
      <charset val="128"/>
    </font>
    <font>
      <sz val="9"/>
      <color rgb="FF00B050"/>
      <name val="Meiryo UI"/>
      <family val="3"/>
      <charset val="128"/>
    </font>
    <font>
      <sz val="8.5"/>
      <name val="Meiryo UI"/>
      <family val="3"/>
      <charset val="128"/>
    </font>
    <font>
      <sz val="14"/>
      <name val="Meiryo UI"/>
      <family val="3"/>
      <charset val="128"/>
    </font>
    <font>
      <sz val="9"/>
      <color rgb="FFFF0000"/>
      <name val="Meiryo UI"/>
      <family val="3"/>
      <charset val="128"/>
    </font>
    <font>
      <sz val="11"/>
      <color theme="1"/>
      <name val="Meiryo UI"/>
      <family val="3"/>
      <charset val="128"/>
    </font>
    <font>
      <sz val="11"/>
      <color theme="1"/>
      <name val="ＭＳ Ｐゴシック"/>
      <family val="2"/>
      <scheme val="minor"/>
    </font>
    <font>
      <sz val="11"/>
      <color rgb="FF0000FF"/>
      <name val="Meiryo UI"/>
      <family val="3"/>
      <charset val="128"/>
    </font>
    <font>
      <sz val="11"/>
      <color rgb="FFFF0000"/>
      <name val="Meiryo UI"/>
      <family val="3"/>
      <charset val="128"/>
    </font>
    <font>
      <b/>
      <sz val="11"/>
      <color theme="1"/>
      <name val="Meiryo UI"/>
      <family val="3"/>
      <charset val="128"/>
    </font>
    <font>
      <sz val="11"/>
      <color rgb="FF595959"/>
      <name val="Meiryo UI"/>
      <family val="3"/>
      <charset val="128"/>
    </font>
    <font>
      <sz val="12"/>
      <color rgb="FFFF0000"/>
      <name val="Meiryo UI"/>
      <family val="3"/>
      <charset val="128"/>
    </font>
    <font>
      <b/>
      <sz val="12"/>
      <color rgb="FFC00000"/>
      <name val="Meiryo UI"/>
      <family val="3"/>
      <charset val="128"/>
    </font>
    <font>
      <b/>
      <sz val="16"/>
      <color rgb="FFC00000"/>
      <name val="Meiryo UI"/>
      <family val="3"/>
      <charset val="128"/>
    </font>
    <font>
      <sz val="14"/>
      <color theme="1" tint="0.249977111117893"/>
      <name val="Meiryo UI"/>
      <family val="3"/>
      <charset val="128"/>
    </font>
    <font>
      <sz val="7.5"/>
      <name val="Meiryo UI"/>
      <family val="3"/>
      <charset val="128"/>
    </font>
    <font>
      <sz val="8.5"/>
      <name val="ＭＳ 明朝"/>
      <family val="1"/>
      <charset val="128"/>
    </font>
    <font>
      <b/>
      <sz val="18"/>
      <color theme="3"/>
      <name val="Meiryo UI"/>
      <family val="3"/>
      <charset val="128"/>
    </font>
    <font>
      <sz val="11"/>
      <color theme="3"/>
      <name val="Meiryo UI"/>
      <family val="3"/>
      <charset val="128"/>
    </font>
    <font>
      <b/>
      <sz val="14"/>
      <color theme="3"/>
      <name val="Meiryo UI"/>
      <family val="3"/>
      <charset val="128"/>
    </font>
    <font>
      <b/>
      <sz val="11"/>
      <color theme="3"/>
      <name val="Meiryo UI"/>
      <family val="3"/>
      <charset val="128"/>
    </font>
    <font>
      <b/>
      <sz val="12"/>
      <color theme="1" tint="0.249977111117893"/>
      <name val="Meiryo UI"/>
      <family val="3"/>
      <charset val="128"/>
    </font>
    <font>
      <b/>
      <u/>
      <sz val="11"/>
      <color theme="1" tint="0.249977111117893"/>
      <name val="Meiryo UI"/>
      <family val="3"/>
      <charset val="128"/>
    </font>
    <font>
      <b/>
      <sz val="16"/>
      <color theme="3"/>
      <name val="Meiryo UI"/>
      <family val="3"/>
      <charset val="128"/>
    </font>
    <font>
      <sz val="16"/>
      <color theme="1" tint="0.249977111117893"/>
      <name val="Meiryo UI"/>
      <family val="3"/>
      <charset val="128"/>
    </font>
    <font>
      <sz val="16"/>
      <color theme="3"/>
      <name val="Meiryo UI"/>
      <family val="3"/>
      <charset val="128"/>
    </font>
    <font>
      <sz val="16"/>
      <name val="Meiryo UI"/>
      <family val="3"/>
      <charset val="128"/>
    </font>
    <font>
      <sz val="14"/>
      <color theme="1"/>
      <name val="Meiryo UI"/>
      <family val="3"/>
      <charset val="128"/>
    </font>
    <font>
      <b/>
      <sz val="22"/>
      <color theme="3"/>
      <name val="Meiryo UI"/>
      <family val="3"/>
      <charset val="128"/>
    </font>
    <font>
      <b/>
      <sz val="26"/>
      <color theme="1" tint="0.249977111117893"/>
      <name val="Meiryo UI"/>
      <family val="3"/>
      <charset val="128"/>
    </font>
    <font>
      <b/>
      <sz val="16"/>
      <color theme="5"/>
      <name val="Meiryo UI"/>
      <family val="3"/>
      <charset val="128"/>
    </font>
    <font>
      <sz val="16"/>
      <color theme="10"/>
      <name val="Meiryo UI"/>
      <family val="3"/>
      <charset val="128"/>
    </font>
    <font>
      <b/>
      <sz val="18"/>
      <color theme="0"/>
      <name val="Meiryo UI"/>
      <family val="3"/>
      <charset val="128"/>
    </font>
    <font>
      <b/>
      <sz val="14"/>
      <color rgb="FFC00000"/>
      <name val="Meiryo UI"/>
      <family val="3"/>
      <charset val="128"/>
    </font>
    <font>
      <sz val="18"/>
      <color theme="1" tint="0.249977111117893"/>
      <name val="Meiryo UI"/>
      <family val="3"/>
      <charset val="128"/>
    </font>
    <font>
      <b/>
      <u/>
      <sz val="11"/>
      <color theme="10"/>
      <name val="Meiryo UI"/>
      <family val="3"/>
      <charset val="128"/>
    </font>
    <font>
      <b/>
      <sz val="12"/>
      <color rgb="FFFF0000"/>
      <name val="Meiryo UI"/>
      <family val="3"/>
      <charset val="128"/>
    </font>
    <font>
      <sz val="9"/>
      <color theme="1" tint="0.249977111117893"/>
      <name val="Century"/>
      <family val="1"/>
    </font>
    <font>
      <sz val="8"/>
      <color theme="1" tint="0.249977111117893"/>
      <name val="Meiryo UI"/>
      <family val="3"/>
      <charset val="128"/>
    </font>
    <font>
      <b/>
      <sz val="22"/>
      <color theme="1" tint="0.249977111117893"/>
      <name val="Meiryo UI"/>
      <family val="3"/>
      <charset val="128"/>
    </font>
    <font>
      <sz val="22"/>
      <name val="Meiryo UI"/>
      <family val="3"/>
      <charset val="128"/>
    </font>
    <font>
      <b/>
      <sz val="36"/>
      <color theme="1" tint="0.249977111117893"/>
      <name val="Meiryo UI"/>
      <family val="3"/>
      <charset val="128"/>
    </font>
    <font>
      <u/>
      <sz val="9"/>
      <color rgb="FF0000FF"/>
      <name val="Meiryo UI"/>
      <family val="3"/>
      <charset val="128"/>
    </font>
    <font>
      <sz val="8"/>
      <name val="Century"/>
      <family val="1"/>
    </font>
    <font>
      <sz val="16"/>
      <color rgb="FFC00000"/>
      <name val="Meiryo UI"/>
      <family val="3"/>
      <charset val="128"/>
    </font>
    <font>
      <b/>
      <u/>
      <sz val="14"/>
      <color rgb="FF0070C0"/>
      <name val="Meiryo UI"/>
      <family val="3"/>
      <charset val="128"/>
    </font>
    <font>
      <b/>
      <sz val="20"/>
      <color rgb="FFC00000"/>
      <name val="Meiryo UI"/>
      <family val="3"/>
      <charset val="128"/>
    </font>
    <font>
      <b/>
      <u/>
      <sz val="12"/>
      <color rgb="FF0070C0"/>
      <name val="Meiryo UI"/>
      <family val="3"/>
      <charset val="128"/>
    </font>
    <font>
      <u/>
      <sz val="11"/>
      <color rgb="FF0000FF"/>
      <name val="Meiryo UI"/>
      <family val="3"/>
      <charset val="128"/>
    </font>
    <font>
      <b/>
      <sz val="12"/>
      <name val="Meiryo UI"/>
      <family val="3"/>
      <charset val="128"/>
    </font>
    <font>
      <sz val="16"/>
      <color rgb="FF0070C0"/>
      <name val="Meiryo UI"/>
      <family val="3"/>
      <charset val="128"/>
    </font>
    <font>
      <b/>
      <sz val="16"/>
      <color rgb="FFFF0000"/>
      <name val="Meiryo UI"/>
      <family val="3"/>
      <charset val="128"/>
    </font>
    <font>
      <b/>
      <sz val="28"/>
      <color rgb="FFFF0000"/>
      <name val="Meiryo UI"/>
      <family val="3"/>
      <charset val="128"/>
    </font>
    <font>
      <b/>
      <sz val="22"/>
      <name val="Meiryo UI"/>
      <family val="3"/>
      <charset val="128"/>
    </font>
    <font>
      <u/>
      <sz val="12"/>
      <name val="Meiryo UI"/>
      <family val="3"/>
      <charset val="128"/>
    </font>
    <font>
      <b/>
      <sz val="18"/>
      <color rgb="FFC00000"/>
      <name val="Meiryo UI"/>
      <family val="3"/>
      <charset val="128"/>
    </font>
    <font>
      <b/>
      <sz val="9"/>
      <color rgb="FFC00000"/>
      <name val="Meiryo UI"/>
      <family val="3"/>
      <charset val="128"/>
    </font>
    <font>
      <b/>
      <sz val="9"/>
      <color rgb="FFFF0000"/>
      <name val="Meiryo UI"/>
      <family val="3"/>
      <charset val="128"/>
    </font>
    <font>
      <b/>
      <u/>
      <sz val="12"/>
      <color theme="1" tint="0.249977111117893"/>
      <name val="Meiryo UI"/>
      <family val="3"/>
      <charset val="128"/>
    </font>
    <font>
      <b/>
      <sz val="18"/>
      <color rgb="FFFF0000"/>
      <name val="Meiryo UI"/>
      <family val="3"/>
      <charset val="128"/>
    </font>
    <font>
      <b/>
      <sz val="24"/>
      <color rgb="FFFF0000"/>
      <name val="Meiryo UI"/>
      <family val="3"/>
      <charset val="128"/>
    </font>
    <font>
      <b/>
      <sz val="20"/>
      <color rgb="FFFF0000"/>
      <name val="Meiryo UI"/>
      <family val="3"/>
      <charset val="128"/>
    </font>
    <font>
      <u/>
      <sz val="12"/>
      <color theme="10"/>
      <name val="Meiryo UI"/>
      <family val="3"/>
      <charset val="128"/>
    </font>
    <font>
      <b/>
      <sz val="18"/>
      <color rgb="FF0070C0"/>
      <name val="Meiryo UI"/>
      <family val="3"/>
      <charset val="128"/>
    </font>
    <font>
      <sz val="6"/>
      <name val="Meiryo UI"/>
      <family val="3"/>
      <charset val="128"/>
    </font>
    <font>
      <b/>
      <u/>
      <sz val="16"/>
      <color rgb="FF0070C0"/>
      <name val="Meiryo UI"/>
      <family val="3"/>
      <charset val="128"/>
    </font>
    <font>
      <b/>
      <u/>
      <sz val="11"/>
      <color theme="10"/>
      <name val="ＭＳ Ｐゴシック"/>
      <family val="2"/>
      <scheme val="minor"/>
    </font>
    <font>
      <b/>
      <sz val="16"/>
      <color theme="1" tint="0.24994659260841701"/>
      <name val="Meiryo UI"/>
      <family val="3"/>
      <charset val="128"/>
    </font>
    <font>
      <sz val="12"/>
      <name val="Century"/>
      <family val="1"/>
    </font>
    <font>
      <sz val="12"/>
      <name val="ＭＳ Ｐ明朝"/>
      <family val="1"/>
      <charset val="128"/>
    </font>
    <font>
      <b/>
      <sz val="22"/>
      <color rgb="FF0070C0"/>
      <name val="Meiryo UI"/>
      <family val="3"/>
      <charset val="128"/>
    </font>
    <font>
      <b/>
      <sz val="14"/>
      <color theme="5"/>
      <name val="Meiryo UI"/>
      <family val="3"/>
      <charset val="128"/>
    </font>
    <font>
      <b/>
      <u/>
      <sz val="16"/>
      <color theme="3"/>
      <name val="Meiryo UI"/>
      <family val="3"/>
      <charset val="128"/>
    </font>
    <font>
      <sz val="12"/>
      <color rgb="FFC00000"/>
      <name val="Meiryo UI"/>
      <family val="3"/>
      <charset val="128"/>
    </font>
    <font>
      <sz val="16"/>
      <color rgb="FFFF0000"/>
      <name val="Meiryo UI"/>
      <family val="3"/>
      <charset val="128"/>
    </font>
    <font>
      <sz val="6"/>
      <name val="ＭＳ Ｐゴシック"/>
      <family val="3"/>
      <charset val="128"/>
      <scheme val="minor"/>
    </font>
    <font>
      <b/>
      <sz val="18"/>
      <color theme="1"/>
      <name val="ＭＳ ゴシック"/>
      <family val="3"/>
      <charset val="128"/>
    </font>
    <font>
      <sz val="18"/>
      <color theme="1"/>
      <name val="ＭＳ ゴシック"/>
      <family val="3"/>
      <charset val="128"/>
    </font>
    <font>
      <sz val="12"/>
      <color theme="1"/>
      <name val="ＭＳ 明朝"/>
      <family val="1"/>
      <charset val="128"/>
    </font>
    <font>
      <vertAlign val="superscript"/>
      <sz val="10"/>
      <color theme="1"/>
      <name val="ＭＳ 明朝"/>
      <family val="1"/>
      <charset val="128"/>
    </font>
    <font>
      <u/>
      <sz val="10"/>
      <color theme="1"/>
      <name val="ＭＳ 明朝"/>
      <family val="1"/>
      <charset val="128"/>
    </font>
    <font>
      <u/>
      <sz val="12"/>
      <color theme="1"/>
      <name val="ＭＳ 明朝"/>
      <family val="1"/>
      <charset val="128"/>
    </font>
    <font>
      <vertAlign val="superscript"/>
      <sz val="10"/>
      <name val="ＭＳ 明朝"/>
      <family val="1"/>
      <charset val="128"/>
    </font>
    <font>
      <sz val="10"/>
      <name val="ＭＳ Ｐ明朝"/>
      <family val="1"/>
      <charset val="128"/>
    </font>
    <font>
      <sz val="8"/>
      <color theme="1"/>
      <name val="ＭＳ 明朝"/>
      <family val="1"/>
      <charset val="128"/>
    </font>
    <font>
      <u/>
      <sz val="12"/>
      <name val="ＭＳ 明朝"/>
      <family val="1"/>
      <charset val="128"/>
    </font>
    <font>
      <sz val="12"/>
      <color theme="1"/>
      <name val="ＭＳ ゴシック"/>
      <family val="3"/>
      <charset val="128"/>
    </font>
    <font>
      <sz val="9"/>
      <color theme="1"/>
      <name val="ＭＳ 明朝"/>
      <family val="1"/>
      <charset val="128"/>
    </font>
    <font>
      <sz val="11"/>
      <color rgb="FFC00000"/>
      <name val="Meiryo UI"/>
      <family val="3"/>
      <charset val="128"/>
    </font>
    <font>
      <sz val="11"/>
      <color theme="1" tint="0.34998626667073579"/>
      <name val="Meiryo UI"/>
      <family val="3"/>
      <charset val="128"/>
    </font>
    <font>
      <sz val="8"/>
      <color rgb="FFC00000"/>
      <name val="Meiryo UI"/>
      <family val="3"/>
      <charset val="128"/>
    </font>
    <font>
      <b/>
      <u/>
      <sz val="16"/>
      <color theme="1" tint="0.249977111117893"/>
      <name val="Meiryo UI"/>
      <family val="3"/>
      <charset val="128"/>
    </font>
    <font>
      <b/>
      <sz val="26"/>
      <color rgb="FFFF0000"/>
      <name val="Meiryo UI"/>
      <family val="3"/>
      <charset val="128"/>
    </font>
    <font>
      <sz val="20"/>
      <color rgb="FFFF0000"/>
      <name val="Meiryo UI"/>
      <family val="3"/>
      <charset val="128"/>
    </font>
    <font>
      <b/>
      <sz val="28"/>
      <color rgb="FFC00000"/>
      <name val="Meiryo UI"/>
      <family val="3"/>
      <charset val="128"/>
    </font>
    <font>
      <u/>
      <sz val="9"/>
      <color theme="10"/>
      <name val="ＭＳ Ｐ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1F5F9"/>
        <bgColor indexed="64"/>
      </patternFill>
    </fill>
    <fill>
      <patternFill patternType="solid">
        <fgColor theme="1" tint="0.499984740745262"/>
        <bgColor indexed="64"/>
      </patternFill>
    </fill>
    <fill>
      <patternFill patternType="solid">
        <fgColor theme="0"/>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0" tint="-0.24994659260841701"/>
        <bgColor indexed="64"/>
      </patternFill>
    </fill>
  </fills>
  <borders count="250">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dotted">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auto="1"/>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
      <left style="thin">
        <color indexed="64"/>
      </left>
      <right/>
      <top style="hair">
        <color indexed="64"/>
      </top>
      <bottom/>
      <diagonal/>
    </border>
    <border>
      <left/>
      <right/>
      <top/>
      <bottom style="hair">
        <color indexed="64"/>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34998626667073579"/>
      </bottom>
      <diagonal/>
    </border>
    <border>
      <left style="thin">
        <color theme="0" tint="-0.34998626667073579"/>
      </left>
      <right/>
      <top style="thin">
        <color theme="0" tint="-0.34998626667073579"/>
      </top>
      <bottom style="double">
        <color theme="0" tint="-0.34998626667073579"/>
      </bottom>
      <diagonal/>
    </border>
    <border>
      <left/>
      <right/>
      <top style="thin">
        <color theme="0" tint="-0.34998626667073579"/>
      </top>
      <bottom style="double">
        <color theme="0" tint="-0.34998626667073579"/>
      </bottom>
      <diagonal/>
    </border>
    <border>
      <left/>
      <right/>
      <top style="hair">
        <color theme="0" tint="-0.34998626667073579"/>
      </top>
      <bottom style="hair">
        <color theme="0" tint="-0.34998626667073579"/>
      </bottom>
      <diagonal/>
    </border>
    <border>
      <left/>
      <right style="thin">
        <color theme="0" tint="-0.34998626667073579"/>
      </right>
      <top style="hair">
        <color theme="0" tint="-0.34998626667073579"/>
      </top>
      <bottom style="hair">
        <color theme="0" tint="-0.34998626667073579"/>
      </bottom>
      <diagonal/>
    </border>
    <border>
      <left style="thin">
        <color theme="0" tint="-0.34998626667073579"/>
      </left>
      <right/>
      <top style="hair">
        <color theme="0" tint="-0.34998626667073579"/>
      </top>
      <bottom style="thin">
        <color theme="0" tint="-0.34998626667073579"/>
      </bottom>
      <diagonal/>
    </border>
    <border>
      <left/>
      <right/>
      <top style="hair">
        <color theme="0" tint="-0.34998626667073579"/>
      </top>
      <bottom style="thin">
        <color theme="0" tint="-0.34998626667073579"/>
      </bottom>
      <diagonal/>
    </border>
    <border>
      <left/>
      <right style="thin">
        <color theme="0" tint="-0.34998626667073579"/>
      </right>
      <top style="hair">
        <color theme="0" tint="-0.34998626667073579"/>
      </top>
      <bottom style="thin">
        <color theme="0" tint="-0.34998626667073579"/>
      </bottom>
      <diagonal/>
    </border>
    <border>
      <left/>
      <right/>
      <top/>
      <bottom style="hair">
        <color theme="0" tint="-0.34998626667073579"/>
      </bottom>
      <diagonal/>
    </border>
    <border>
      <left style="thin">
        <color theme="0" tint="-0.34998626667073579"/>
      </left>
      <right/>
      <top style="hair">
        <color theme="0" tint="-0.34998626667073579"/>
      </top>
      <bottom style="hair">
        <color theme="0" tint="-0.34998626667073579"/>
      </bottom>
      <diagonal/>
    </border>
    <border>
      <left/>
      <right style="thin">
        <color theme="0" tint="-0.34998626667073579"/>
      </right>
      <top style="thin">
        <color theme="0" tint="-0.34998626667073579"/>
      </top>
      <bottom style="double">
        <color theme="0" tint="-0.34998626667073579"/>
      </bottom>
      <diagonal/>
    </border>
    <border>
      <left style="medium">
        <color indexed="64"/>
      </left>
      <right/>
      <top style="thin">
        <color auto="1"/>
      </top>
      <bottom/>
      <diagonal/>
    </border>
    <border>
      <left/>
      <right style="thin">
        <color indexed="64"/>
      </right>
      <top style="thin">
        <color indexed="64"/>
      </top>
      <bottom style="hair">
        <color indexed="64"/>
      </bottom>
      <diagonal/>
    </border>
    <border>
      <left/>
      <right style="thin">
        <color theme="0" tint="-0.34998626667073579"/>
      </right>
      <top/>
      <bottom style="hair">
        <color theme="0" tint="-0.34998626667073579"/>
      </bottom>
      <diagonal/>
    </border>
    <border>
      <left style="thin">
        <color theme="0" tint="-0.34998626667073579"/>
      </left>
      <right/>
      <top/>
      <bottom style="hair">
        <color theme="0" tint="-0.34998626667073579"/>
      </bottom>
      <diagonal/>
    </border>
    <border>
      <left style="thin">
        <color theme="0" tint="-0.34998626667073579"/>
      </left>
      <right/>
      <top style="hair">
        <color theme="0" tint="-0.34998626667073579"/>
      </top>
      <bottom/>
      <diagonal/>
    </border>
    <border>
      <left/>
      <right/>
      <top style="hair">
        <color theme="0" tint="-0.34998626667073579"/>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ck">
        <color indexed="64"/>
      </left>
      <right/>
      <top style="thick">
        <color indexed="64"/>
      </top>
      <bottom/>
      <diagonal/>
    </border>
    <border>
      <left/>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thin">
        <color indexed="64"/>
      </right>
      <top style="hair">
        <color indexed="64"/>
      </top>
      <bottom/>
      <diagonal/>
    </border>
    <border>
      <left style="thin">
        <color theme="0" tint="-0.34998626667073579"/>
      </left>
      <right/>
      <top style="thin">
        <color theme="0" tint="-0.34998626667073579"/>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hair">
        <color theme="0" tint="-0.34998626667073579"/>
      </bottom>
      <diagonal/>
    </border>
    <border>
      <left/>
      <right/>
      <top style="thin">
        <color theme="0" tint="-0.34998626667073579"/>
      </top>
      <bottom style="hair">
        <color theme="0" tint="-0.34998626667073579"/>
      </bottom>
      <diagonal/>
    </border>
    <border>
      <left/>
      <right style="thin">
        <color theme="0" tint="-0.34998626667073579"/>
      </right>
      <top style="thin">
        <color theme="0" tint="-0.34998626667073579"/>
      </top>
      <bottom style="hair">
        <color theme="0" tint="-0.34998626667073579"/>
      </bottom>
      <diagonal/>
    </border>
    <border>
      <left style="thin">
        <color theme="0" tint="-0.34998626667073579"/>
      </left>
      <right style="thin">
        <color theme="0" tint="-0.34998626667073579"/>
      </right>
      <top style="hair">
        <color theme="0" tint="-0.34998626667073579"/>
      </top>
      <bottom style="hair">
        <color theme="0" tint="-0.34998626667073579"/>
      </bottom>
      <diagonal/>
    </border>
    <border>
      <left style="thin">
        <color theme="0" tint="-0.34998626667073579"/>
      </left>
      <right style="thin">
        <color theme="0" tint="-0.34998626667073579"/>
      </right>
      <top style="thin">
        <color theme="0" tint="-0.34998626667073579"/>
      </top>
      <bottom style="hair">
        <color theme="0" tint="-0.34998626667073579"/>
      </bottom>
      <diagonal/>
    </border>
    <border>
      <left style="thin">
        <color theme="0" tint="-0.34998626667073579"/>
      </left>
      <right style="thin">
        <color theme="0" tint="-0.34998626667073579"/>
      </right>
      <top style="hair">
        <color theme="0" tint="-0.34998626667073579"/>
      </top>
      <bottom style="thin">
        <color theme="0" tint="-0.34998626667073579"/>
      </bottom>
      <diagonal/>
    </border>
    <border>
      <left style="thin">
        <color theme="0" tint="-0.34998626667073579"/>
      </left>
      <right style="thin">
        <color theme="0" tint="-0.34998626667073579"/>
      </right>
      <top/>
      <bottom style="hair">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hair">
        <color theme="0" tint="-0.34998626667073579"/>
      </top>
      <bottom/>
      <diagonal/>
    </border>
    <border>
      <left/>
      <right style="thin">
        <color theme="0" tint="-0.34998626667073579"/>
      </right>
      <top style="hair">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theme="0" tint="-0.499984740745262"/>
      </left>
      <right/>
      <top style="thin">
        <color theme="0" tint="-0.499984740745262"/>
      </top>
      <bottom/>
      <diagonal/>
    </border>
    <border>
      <left style="thin">
        <color theme="0" tint="-0.499984740745262"/>
      </left>
      <right/>
      <top/>
      <bottom/>
      <diagonal/>
    </border>
    <border>
      <left/>
      <right/>
      <top style="thin">
        <color theme="0" tint="-0.499984740745262"/>
      </top>
      <bottom/>
      <diagonal/>
    </border>
    <border>
      <left style="thin">
        <color theme="0" tint="-0.499984740745262"/>
      </left>
      <right/>
      <top style="thin">
        <color theme="0" tint="-0.34998626667073579"/>
      </top>
      <bottom style="thin">
        <color theme="0" tint="-0.34998626667073579"/>
      </bottom>
      <diagonal/>
    </border>
    <border>
      <left/>
      <right/>
      <top style="hair">
        <color theme="0" tint="-0.499984740745262"/>
      </top>
      <bottom/>
      <diagonal/>
    </border>
    <border>
      <left style="thin">
        <color theme="0" tint="-0.499984740745262"/>
      </left>
      <right/>
      <top style="thin">
        <color theme="0" tint="-0.34998626667073579"/>
      </top>
      <bottom/>
      <diagonal/>
    </border>
    <border>
      <left style="thin">
        <color theme="0" tint="-0.34998626667073579"/>
      </left>
      <right/>
      <top style="thin">
        <color theme="0" tint="-0.34998626667073579"/>
      </top>
      <bottom style="hair">
        <color theme="0" tint="-0.499984740745262"/>
      </bottom>
      <diagonal/>
    </border>
    <border>
      <left style="thin">
        <color theme="0" tint="-0.34998626667073579"/>
      </left>
      <right/>
      <top style="hair">
        <color theme="0" tint="-0.499984740745262"/>
      </top>
      <bottom style="thin">
        <color theme="0" tint="-0.34998626667073579"/>
      </bottom>
      <diagonal/>
    </border>
    <border>
      <left style="thin">
        <color theme="0"/>
      </left>
      <right/>
      <top/>
      <bottom/>
      <diagonal/>
    </border>
    <border>
      <left/>
      <right style="thin">
        <color theme="0"/>
      </right>
      <top/>
      <bottom/>
      <diagonal/>
    </border>
    <border>
      <left style="thin">
        <color theme="0" tint="-0.34998626667073579"/>
      </left>
      <right/>
      <top/>
      <bottom style="hair">
        <color theme="0" tint="-0.499984740745262"/>
      </bottom>
      <diagonal/>
    </border>
    <border>
      <left style="thin">
        <color theme="0" tint="-0.34998626667073579"/>
      </left>
      <right/>
      <top style="hair">
        <color theme="0" tint="-0.499984740745262"/>
      </top>
      <bottom style="hair">
        <color theme="0" tint="-0.499984740745262"/>
      </bottom>
      <diagonal/>
    </border>
    <border>
      <left style="thin">
        <color theme="0" tint="-0.34998626667073579"/>
      </left>
      <right/>
      <top style="hair">
        <color theme="0" tint="-0.499984740745262"/>
      </top>
      <bottom/>
      <diagonal/>
    </border>
    <border>
      <left style="thin">
        <color theme="0" tint="-0.34998626667073579"/>
      </left>
      <right style="thin">
        <color theme="0" tint="-0.499984740745262"/>
      </right>
      <top style="thin">
        <color theme="0" tint="-0.34998626667073579"/>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34998626667073579"/>
      </top>
      <bottom/>
      <diagonal/>
    </border>
    <border>
      <left/>
      <right style="thin">
        <color theme="0" tint="-0.499984740745262"/>
      </right>
      <top/>
      <bottom style="thin">
        <color theme="0" tint="-0.34998626667073579"/>
      </bottom>
      <diagonal/>
    </border>
    <border>
      <left/>
      <right style="thin">
        <color theme="0" tint="-0.499984740745262"/>
      </right>
      <top/>
      <bottom/>
      <diagonal/>
    </border>
    <border>
      <left/>
      <right style="thin">
        <color theme="0" tint="-0.499984740745262"/>
      </right>
      <top/>
      <bottom style="thin">
        <color theme="0" tint="-0.499984740745262"/>
      </bottom>
      <diagonal/>
    </border>
    <border>
      <left/>
      <right/>
      <top/>
      <bottom style="thin">
        <color theme="0" tint="-0.499984740745262"/>
      </bottom>
      <diagonal/>
    </border>
    <border>
      <left style="thin">
        <color theme="0" tint="-0.34998626667073579"/>
      </left>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bottom style="hair">
        <color theme="0" tint="-0.499984740745262"/>
      </bottom>
      <diagonal/>
    </border>
    <border>
      <left style="thin">
        <color theme="0" tint="-0.499984740745262"/>
      </left>
      <right/>
      <top/>
      <bottom style="thin">
        <color theme="0" tint="-0.34998626667073579"/>
      </bottom>
      <diagonal/>
    </border>
    <border>
      <left style="thin">
        <color theme="0" tint="-0.34998626667073579"/>
      </left>
      <right/>
      <top style="hair">
        <color theme="0" tint="-0.499984740745262"/>
      </top>
      <bottom style="hair">
        <color theme="0" tint="-0.34998626667073579"/>
      </bottom>
      <diagonal/>
    </border>
    <border>
      <left style="thin">
        <color theme="0" tint="-0.34998626667073579"/>
      </left>
      <right style="thin">
        <color theme="0" tint="-0.34998626667073579"/>
      </right>
      <top style="double">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medium">
        <color theme="0" tint="-0.34998626667073579"/>
      </left>
      <right style="thin">
        <color theme="0" tint="-0.34998626667073579"/>
      </right>
      <top style="medium">
        <color theme="0" tint="-0.34998626667073579"/>
      </top>
      <bottom style="medium">
        <color theme="0" tint="-0.34998626667073579"/>
      </bottom>
      <diagonal/>
    </border>
    <border>
      <left style="thin">
        <color theme="0" tint="-0.34998626667073579"/>
      </left>
      <right style="thin">
        <color theme="0" tint="-0.34998626667073579"/>
      </right>
      <top style="medium">
        <color theme="0" tint="-0.34998626667073579"/>
      </top>
      <bottom style="medium">
        <color theme="0" tint="-0.34998626667073579"/>
      </bottom>
      <diagonal/>
    </border>
    <border>
      <left style="thin">
        <color theme="0" tint="-0.34998626667073579"/>
      </left>
      <right style="medium">
        <color theme="0" tint="-0.34998626667073579"/>
      </right>
      <top style="medium">
        <color theme="0" tint="-0.34998626667073579"/>
      </top>
      <bottom style="medium">
        <color theme="0" tint="-0.34998626667073579"/>
      </bottom>
      <diagonal/>
    </border>
    <border>
      <left/>
      <right style="thin">
        <color theme="0" tint="-0.34998626667073579"/>
      </right>
      <top style="medium">
        <color theme="0" tint="-0.34998626667073579"/>
      </top>
      <bottom style="medium">
        <color theme="0" tint="-0.34998626667073579"/>
      </bottom>
      <diagonal/>
    </border>
    <border>
      <left/>
      <right style="thin">
        <color theme="0" tint="-0.34998626667073579"/>
      </right>
      <top style="thin">
        <color theme="0" tint="-0.34998626667073579"/>
      </top>
      <bottom style="medium">
        <color theme="0" tint="-0.34998626667073579"/>
      </bottom>
      <diagonal/>
    </border>
    <border>
      <left style="medium">
        <color theme="0" tint="-0.34998626667073579"/>
      </left>
      <right style="hair">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medium">
        <color theme="0" tint="-0.34998626667073579"/>
      </top>
      <bottom style="double">
        <color theme="0" tint="-0.34998626667073579"/>
      </bottom>
      <diagonal/>
    </border>
    <border>
      <left style="thin">
        <color theme="0" tint="-0.34998626667073579"/>
      </left>
      <right style="medium">
        <color theme="0" tint="-0.34998626667073579"/>
      </right>
      <top style="medium">
        <color theme="0" tint="-0.34998626667073579"/>
      </top>
      <bottom style="double">
        <color theme="0" tint="-0.34998626667073579"/>
      </bottom>
      <diagonal/>
    </border>
    <border>
      <left style="medium">
        <color theme="0" tint="-0.34998626667073579"/>
      </left>
      <right style="thin">
        <color theme="0" tint="-0.34998626667073579"/>
      </right>
      <top style="medium">
        <color theme="0" tint="-0.34998626667073579"/>
      </top>
      <bottom style="double">
        <color theme="0" tint="-0.34998626667073579"/>
      </bottom>
      <diagonal/>
    </border>
    <border>
      <left style="medium">
        <color theme="0" tint="-0.34998626667073579"/>
      </left>
      <right style="thin">
        <color theme="0" tint="-0.34998626667073579"/>
      </right>
      <top style="double">
        <color theme="0" tint="-0.34998626667073579"/>
      </top>
      <bottom style="medium">
        <color theme="0" tint="-0.34998626667073579"/>
      </bottom>
      <diagonal/>
    </border>
    <border>
      <left style="thin">
        <color theme="0" tint="-0.34998626667073579"/>
      </left>
      <right style="thin">
        <color theme="0" tint="-0.34998626667073579"/>
      </right>
      <top style="double">
        <color theme="0" tint="-0.34998626667073579"/>
      </top>
      <bottom style="medium">
        <color theme="0" tint="-0.34998626667073579"/>
      </bottom>
      <diagonal/>
    </border>
    <border>
      <left style="thin">
        <color theme="0" tint="-0.34998626667073579"/>
      </left>
      <right style="medium">
        <color theme="0" tint="-0.34998626667073579"/>
      </right>
      <top style="double">
        <color theme="0" tint="-0.34998626667073579"/>
      </top>
      <bottom style="medium">
        <color theme="0" tint="-0.34998626667073579"/>
      </bottom>
      <diagonal/>
    </border>
    <border>
      <left style="thin">
        <color theme="0" tint="-0.34998626667073579"/>
      </left>
      <right/>
      <top style="medium">
        <color theme="0" tint="-0.34998626667073579"/>
      </top>
      <bottom style="medium">
        <color theme="0" tint="-0.34998626667073579"/>
      </bottom>
      <diagonal/>
    </border>
    <border>
      <left/>
      <right style="thin">
        <color theme="0" tint="-0.34998626667073579"/>
      </right>
      <top style="medium">
        <color theme="0" tint="-0.34998626667073579"/>
      </top>
      <bottom style="thin">
        <color theme="0" tint="-0.34998626667073579"/>
      </bottom>
      <diagonal/>
    </border>
    <border>
      <left style="medium">
        <color theme="0" tint="-0.34998626667073579"/>
      </left>
      <right style="hair">
        <color theme="0" tint="-0.34998626667073579"/>
      </right>
      <top style="medium">
        <color theme="0" tint="-0.34998626667073579"/>
      </top>
      <bottom style="thin">
        <color theme="0" tint="-0.34998626667073579"/>
      </bottom>
      <diagonal/>
    </border>
    <border>
      <left style="medium">
        <color theme="0" tint="-0.34998626667073579"/>
      </left>
      <right style="hair">
        <color theme="0" tint="-0.34998626667073579"/>
      </right>
      <top style="thin">
        <color theme="0" tint="-0.34998626667073579"/>
      </top>
      <bottom style="thin">
        <color theme="0" tint="-0.34998626667073579"/>
      </bottom>
      <diagonal/>
    </border>
    <border>
      <left style="medium">
        <color theme="0" tint="-0.34998626667073579"/>
      </left>
      <right style="hair">
        <color theme="0" tint="-0.34998626667073579"/>
      </right>
      <top style="medium">
        <color theme="0" tint="-0.34998626667073579"/>
      </top>
      <bottom style="medium">
        <color theme="0" tint="-0.34998626667073579"/>
      </bottom>
      <diagonal/>
    </border>
    <border>
      <left style="medium">
        <color theme="0" tint="-0.34998626667073579"/>
      </left>
      <right/>
      <top style="thin">
        <color theme="0" tint="-0.34998626667073579"/>
      </top>
      <bottom style="thin">
        <color theme="0" tint="-0.34998626667073579"/>
      </bottom>
      <diagonal/>
    </border>
    <border>
      <left style="hair">
        <color theme="0" tint="-0.34998626667073579"/>
      </left>
      <right style="thin">
        <color theme="0" tint="-0.34998626667073579"/>
      </right>
      <top style="thin">
        <color theme="0" tint="-0.34998626667073579"/>
      </top>
      <bottom style="hair">
        <color theme="0" tint="-0.34998626667073579"/>
      </bottom>
      <diagonal/>
    </border>
    <border>
      <left style="hair">
        <color theme="0" tint="-0.34998626667073579"/>
      </left>
      <right/>
      <top style="medium">
        <color theme="0" tint="-0.34998626667073579"/>
      </top>
      <bottom style="thin">
        <color theme="0" tint="-0.34998626667073579"/>
      </bottom>
      <diagonal/>
    </border>
    <border>
      <left/>
      <right/>
      <top style="medium">
        <color theme="0" tint="-0.34998626667073579"/>
      </top>
      <bottom style="thin">
        <color theme="0" tint="-0.34998626667073579"/>
      </bottom>
      <diagonal/>
    </border>
    <border>
      <left style="hair">
        <color theme="0" tint="-0.34998626667073579"/>
      </left>
      <right/>
      <top style="thin">
        <color theme="0" tint="-0.34998626667073579"/>
      </top>
      <bottom style="thin">
        <color theme="0" tint="-0.34998626667073579"/>
      </bottom>
      <diagonal/>
    </border>
    <border>
      <left style="hair">
        <color theme="0" tint="-0.34998626667073579"/>
      </left>
      <right/>
      <top style="thin">
        <color theme="0" tint="-0.34998626667073579"/>
      </top>
      <bottom style="medium">
        <color theme="0" tint="-0.34998626667073579"/>
      </bottom>
      <diagonal/>
    </border>
    <border>
      <left/>
      <right/>
      <top style="thin">
        <color theme="0" tint="-0.34998626667073579"/>
      </top>
      <bottom style="medium">
        <color theme="0" tint="-0.34998626667073579"/>
      </bottom>
      <diagonal/>
    </border>
    <border>
      <left style="medium">
        <color theme="0" tint="-0.34998626667073579"/>
      </left>
      <right style="hair">
        <color theme="0" tint="-0.34998626667073579"/>
      </right>
      <top style="medium">
        <color theme="0" tint="-0.34998626667073579"/>
      </top>
      <bottom/>
      <diagonal/>
    </border>
    <border>
      <left/>
      <right style="thin">
        <color theme="0" tint="-0.34998626667073579"/>
      </right>
      <top style="medium">
        <color theme="0" tint="-0.34998626667073579"/>
      </top>
      <bottom/>
      <diagonal/>
    </border>
    <border>
      <left style="thin">
        <color theme="0" tint="-0.34998626667073579"/>
      </left>
      <right style="thin">
        <color theme="0" tint="-0.34998626667073579"/>
      </right>
      <top style="medium">
        <color theme="0" tint="-0.34998626667073579"/>
      </top>
      <bottom/>
      <diagonal/>
    </border>
    <border>
      <left style="thin">
        <color theme="0" tint="-0.34998626667073579"/>
      </left>
      <right style="medium">
        <color theme="0" tint="-0.34998626667073579"/>
      </right>
      <top style="medium">
        <color theme="0" tint="-0.34998626667073579"/>
      </top>
      <bottom/>
      <diagonal/>
    </border>
    <border>
      <left style="thin">
        <color theme="0" tint="-0.34998626667073579"/>
      </left>
      <right/>
      <top style="hair">
        <color theme="0" tint="-0.34998626667073579"/>
      </top>
      <bottom style="hair">
        <color theme="0" tint="-0.499984740745262"/>
      </bottom>
      <diagonal/>
    </border>
    <border>
      <left style="hair">
        <color theme="0" tint="-0.34998626667073579"/>
      </left>
      <right/>
      <top style="hair">
        <color theme="0" tint="-0.34998626667073579"/>
      </top>
      <bottom style="thin">
        <color theme="0" tint="-0.34998626667073579"/>
      </bottom>
      <diagonal/>
    </border>
    <border>
      <left/>
      <right style="medium">
        <color theme="0" tint="-0.34998626667073579"/>
      </right>
      <top style="thin">
        <color theme="0" tint="-0.34998626667073579"/>
      </top>
      <bottom style="thin">
        <color theme="0" tint="-0.34998626667073579"/>
      </bottom>
      <diagonal/>
    </border>
    <border>
      <left style="thin">
        <color theme="0" tint="-0.34998626667073579"/>
      </left>
      <right/>
      <top style="medium">
        <color theme="0" tint="-0.34998626667073579"/>
      </top>
      <bottom style="thin">
        <color theme="0" tint="-0.34998626667073579"/>
      </bottom>
      <diagonal/>
    </border>
    <border>
      <left/>
      <right style="medium">
        <color theme="0" tint="-0.34998626667073579"/>
      </right>
      <top style="medium">
        <color theme="0" tint="-0.34998626667073579"/>
      </top>
      <bottom style="thin">
        <color theme="0" tint="-0.34998626667073579"/>
      </bottom>
      <diagonal/>
    </border>
    <border>
      <left style="thin">
        <color theme="0" tint="-0.34998626667073579"/>
      </left>
      <right/>
      <top style="thin">
        <color theme="0" tint="-0.34998626667073579"/>
      </top>
      <bottom style="medium">
        <color theme="0" tint="-0.34998626667073579"/>
      </bottom>
      <diagonal/>
    </border>
    <border>
      <left/>
      <right style="medium">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bottom style="hair">
        <color theme="0" tint="-0.499984740745262"/>
      </bottom>
      <diagonal/>
    </border>
    <border>
      <left style="medium">
        <color theme="0" tint="-0.34998626667073579"/>
      </left>
      <right style="hair">
        <color theme="0" tint="-0.34998626667073579"/>
      </right>
      <top/>
      <bottom style="thin">
        <color theme="0" tint="-0.34998626667073579"/>
      </bottom>
      <diagonal/>
    </border>
    <border>
      <left style="thin">
        <color theme="0" tint="-0.24994659260841701"/>
      </left>
      <right style="thin">
        <color theme="0" tint="-0.34998626667073579"/>
      </right>
      <top style="medium">
        <color theme="0" tint="-0.34998626667073579"/>
      </top>
      <bottom style="medium">
        <color theme="0" tint="-0.34998626667073579"/>
      </bottom>
      <diagonal/>
    </border>
    <border>
      <left style="thin">
        <color theme="0" tint="-0.34998626667073579"/>
      </left>
      <right style="thin">
        <color theme="0" tint="-0.24994659260841701"/>
      </right>
      <top style="medium">
        <color theme="0" tint="-0.34998626667073579"/>
      </top>
      <bottom style="medium">
        <color theme="0" tint="-0.34998626667073579"/>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theme="0" tint="-0.34998626667073579"/>
      </left>
      <right style="dashed">
        <color theme="0" tint="-0.34998626667073579"/>
      </right>
      <top style="medium">
        <color theme="0" tint="-0.34998626667073579"/>
      </top>
      <bottom style="medium">
        <color theme="0" tint="-0.34998626667073579"/>
      </bottom>
      <diagonal/>
    </border>
    <border>
      <left style="dashed">
        <color theme="0" tint="-0.34998626667073579"/>
      </left>
      <right/>
      <top style="medium">
        <color theme="0" tint="-0.34998626667073579"/>
      </top>
      <bottom style="medium">
        <color theme="0" tint="-0.34998626667073579"/>
      </bottom>
      <diagonal/>
    </border>
    <border>
      <left style="thin">
        <color theme="0" tint="-0.34998626667073579"/>
      </left>
      <right/>
      <top style="double">
        <color theme="0" tint="-0.34998626667073579"/>
      </top>
      <bottom style="thin">
        <color theme="0" tint="-0.34998626667073579"/>
      </bottom>
      <diagonal/>
    </border>
    <border>
      <left/>
      <right/>
      <top style="double">
        <color theme="0" tint="-0.34998626667073579"/>
      </top>
      <bottom style="thin">
        <color theme="0" tint="-0.34998626667073579"/>
      </bottom>
      <diagonal/>
    </border>
    <border>
      <left/>
      <right style="thin">
        <color theme="0" tint="-0.34998626667073579"/>
      </right>
      <top style="double">
        <color theme="0" tint="-0.34998626667073579"/>
      </top>
      <bottom style="thin">
        <color theme="0" tint="-0.34998626667073579"/>
      </bottom>
      <diagonal/>
    </border>
    <border>
      <left/>
      <right style="thin">
        <color indexed="64"/>
      </right>
      <top style="thick">
        <color indexed="64"/>
      </top>
      <bottom/>
      <diagonal/>
    </border>
    <border>
      <left style="thin">
        <color indexed="64"/>
      </left>
      <right/>
      <top style="thick">
        <color indexed="64"/>
      </top>
      <bottom style="hair">
        <color indexed="64"/>
      </bottom>
      <diagonal/>
    </border>
    <border>
      <left/>
      <right/>
      <top style="thick">
        <color indexed="64"/>
      </top>
      <bottom style="hair">
        <color indexed="64"/>
      </bottom>
      <diagonal/>
    </border>
    <border>
      <left/>
      <right style="thick">
        <color indexed="64"/>
      </right>
      <top style="thick">
        <color indexed="64"/>
      </top>
      <bottom style="hair">
        <color indexed="64"/>
      </bottom>
      <diagonal/>
    </border>
    <border>
      <left/>
      <right style="thick">
        <color indexed="64"/>
      </right>
      <top style="hair">
        <color indexed="64"/>
      </top>
      <bottom/>
      <diagonal/>
    </border>
    <border>
      <left style="thin">
        <color indexed="64"/>
      </left>
      <right/>
      <top/>
      <bottom style="dashed">
        <color indexed="64"/>
      </bottom>
      <diagonal/>
    </border>
    <border>
      <left/>
      <right/>
      <top/>
      <bottom style="dashed">
        <color indexed="64"/>
      </bottom>
      <diagonal/>
    </border>
    <border>
      <left/>
      <right style="thick">
        <color indexed="64"/>
      </right>
      <top/>
      <bottom style="dashed">
        <color indexed="64"/>
      </bottom>
      <diagonal/>
    </border>
    <border>
      <left style="dashed">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thick">
        <color indexed="64"/>
      </right>
      <top style="dashed">
        <color indexed="64"/>
      </top>
      <bottom/>
      <diagonal/>
    </border>
    <border>
      <left style="thick">
        <color indexed="64"/>
      </left>
      <right/>
      <top/>
      <bottom style="thin">
        <color indexed="64"/>
      </bottom>
      <diagonal/>
    </border>
    <border>
      <left style="dashed">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style="thick">
        <color indexed="64"/>
      </right>
      <top style="thin">
        <color indexed="64"/>
      </top>
      <bottom style="hair">
        <color indexed="64"/>
      </bottom>
      <diagonal/>
    </border>
    <border>
      <left/>
      <right style="thick">
        <color indexed="64"/>
      </right>
      <top style="thin">
        <color indexed="64"/>
      </top>
      <bottom/>
      <diagonal/>
    </border>
    <border>
      <left style="thin">
        <color indexed="64"/>
      </left>
      <right/>
      <top/>
      <bottom style="dotted">
        <color indexed="64"/>
      </bottom>
      <diagonal/>
    </border>
    <border>
      <left/>
      <right/>
      <top/>
      <bottom style="dotted">
        <color auto="1"/>
      </bottom>
      <diagonal/>
    </border>
    <border>
      <left/>
      <right style="thick">
        <color indexed="64"/>
      </right>
      <top/>
      <bottom style="dotted">
        <color indexed="64"/>
      </bottom>
      <diagonal/>
    </border>
    <border>
      <left/>
      <right/>
      <top style="dotted">
        <color indexed="64"/>
      </top>
      <bottom style="thin">
        <color indexed="64"/>
      </bottom>
      <diagonal/>
    </border>
    <border>
      <left/>
      <right style="thick">
        <color indexed="64"/>
      </right>
      <top style="dotted">
        <color auto="1"/>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ck">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ck">
        <color indexed="64"/>
      </right>
      <top style="thin">
        <color indexed="64"/>
      </top>
      <bottom style="thin">
        <color indexed="64"/>
      </bottom>
      <diagonal/>
    </border>
    <border>
      <left/>
      <right style="thin">
        <color indexed="64"/>
      </right>
      <top style="dotted">
        <color indexed="64"/>
      </top>
      <bottom style="thin">
        <color indexed="64"/>
      </bottom>
      <diagonal/>
    </border>
    <border>
      <left/>
      <right style="thick">
        <color indexed="64"/>
      </right>
      <top style="dotted">
        <color auto="1"/>
      </top>
      <bottom/>
      <diagonal/>
    </border>
    <border>
      <left/>
      <right style="thin">
        <color indexed="64"/>
      </right>
      <top/>
      <bottom style="thick">
        <color indexed="64"/>
      </bottom>
      <diagonal/>
    </border>
    <border>
      <left style="thin">
        <color indexed="64"/>
      </left>
      <right/>
      <top/>
      <bottom style="thick">
        <color indexed="64"/>
      </bottom>
      <diagonal/>
    </border>
    <border>
      <left style="thin">
        <color indexed="64"/>
      </left>
      <right/>
      <top style="dashed">
        <color theme="0" tint="-0.499984740745262"/>
      </top>
      <bottom style="dashed">
        <color theme="0" tint="-0.499984740745262"/>
      </bottom>
      <diagonal/>
    </border>
    <border>
      <left/>
      <right/>
      <top style="dashed">
        <color theme="0" tint="-0.499984740745262"/>
      </top>
      <bottom style="dashed">
        <color theme="0" tint="-0.499984740745262"/>
      </bottom>
      <diagonal/>
    </border>
    <border>
      <left/>
      <right style="thin">
        <color indexed="64"/>
      </right>
      <top style="dashed">
        <color theme="0" tint="-0.499984740745262"/>
      </top>
      <bottom style="dashed">
        <color theme="0" tint="-0.499984740745262"/>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theme="0" tint="-0.24994659260841701"/>
      </left>
      <right style="medium">
        <color theme="0" tint="-0.24994659260841701"/>
      </right>
      <top style="medium">
        <color theme="0" tint="-0.24994659260841701"/>
      </top>
      <bottom style="hair">
        <color theme="0" tint="-0.34998626667073579"/>
      </bottom>
      <diagonal/>
    </border>
    <border>
      <left style="medium">
        <color theme="0" tint="-0.24994659260841701"/>
      </left>
      <right style="medium">
        <color theme="0" tint="-0.24994659260841701"/>
      </right>
      <top style="thin">
        <color theme="0" tint="-0.24994659260841701"/>
      </top>
      <bottom style="dashed">
        <color theme="0" tint="-0.24994659260841701"/>
      </bottom>
      <diagonal/>
    </border>
    <border>
      <left style="thin">
        <color theme="0" tint="-0.34998626667073579"/>
      </left>
      <right style="thin">
        <color theme="0" tint="-0.34998626667073579"/>
      </right>
      <top style="dashed">
        <color theme="0" tint="-0.34998626667073579"/>
      </top>
      <bottom style="hair">
        <color theme="0" tint="-0.34998626667073579"/>
      </bottom>
      <diagonal/>
    </border>
    <border>
      <left style="medium">
        <color theme="0" tint="-0.24994659260841701"/>
      </left>
      <right style="medium">
        <color theme="0" tint="-0.24994659260841701"/>
      </right>
      <top style="dashed">
        <color theme="0" tint="-0.24994659260841701"/>
      </top>
      <bottom/>
      <diagonal/>
    </border>
    <border>
      <left style="medium">
        <color theme="0" tint="-0.24994659260841701"/>
      </left>
      <right style="medium">
        <color theme="0" tint="-0.24994659260841701"/>
      </right>
      <top style="hair">
        <color theme="0" tint="-0.34998626667073579"/>
      </top>
      <bottom/>
      <diagonal/>
    </border>
    <border>
      <left style="thin">
        <color theme="0" tint="-0.34998626667073579"/>
      </left>
      <right style="thin">
        <color theme="0" tint="-0.34998626667073579"/>
      </right>
      <top style="dashed">
        <color theme="0" tint="-0.34998626667073579"/>
      </top>
      <bottom style="dashed">
        <color theme="0" tint="-0.34998626667073579"/>
      </bottom>
      <diagonal/>
    </border>
    <border>
      <left style="hair">
        <color theme="0" tint="-0.34998626667073579"/>
      </left>
      <right style="thin">
        <color theme="0" tint="-0.34998626667073579"/>
      </right>
      <top style="thin">
        <color theme="0" tint="-0.34998626667073579"/>
      </top>
      <bottom style="thin">
        <color theme="0" tint="-0.34998626667073579"/>
      </bottom>
      <diagonal/>
    </border>
    <border>
      <left style="hair">
        <color theme="0" tint="-0.34998626667073579"/>
      </left>
      <right style="thin">
        <color theme="0" tint="-0.34998626667073579"/>
      </right>
      <top style="thin">
        <color theme="0" tint="-0.34998626667073579"/>
      </top>
      <bottom/>
      <diagonal/>
    </border>
    <border>
      <left style="hair">
        <color theme="0" tint="-0.34998626667073579"/>
      </left>
      <right/>
      <top style="thin">
        <color theme="0" tint="-0.34998626667073579"/>
      </top>
      <bottom/>
      <diagonal/>
    </border>
    <border>
      <left style="hair">
        <color theme="0" tint="-0.34998626667073579"/>
      </left>
      <right style="thin">
        <color theme="0" tint="-0.34998626667073579"/>
      </right>
      <top/>
      <bottom/>
      <diagonal/>
    </border>
    <border>
      <left style="hair">
        <color theme="0" tint="-0.34998626667073579"/>
      </left>
      <right/>
      <top/>
      <bottom/>
      <diagonal/>
    </border>
    <border>
      <left style="hair">
        <color theme="0" tint="-0.34998626667073579"/>
      </left>
      <right style="thin">
        <color theme="0" tint="-0.34998626667073579"/>
      </right>
      <top style="double">
        <color theme="0" tint="-0.34998626667073579"/>
      </top>
      <bottom style="thin">
        <color theme="0" tint="-0.34998626667073579"/>
      </bottom>
      <diagonal/>
    </border>
    <border>
      <left style="hair">
        <color theme="0" tint="-0.34998626667073579"/>
      </left>
      <right/>
      <top style="double">
        <color theme="0" tint="-0.34998626667073579"/>
      </top>
      <bottom style="thin">
        <color theme="0" tint="-0.34998626667073579"/>
      </bottom>
      <diagonal/>
    </border>
    <border>
      <left style="hair">
        <color theme="0" tint="-0.34998626667073579"/>
      </left>
      <right style="thin">
        <color theme="0" tint="-0.34998626667073579"/>
      </right>
      <top style="thin">
        <color theme="0" tint="-0.34998626667073579"/>
      </top>
      <bottom style="double">
        <color theme="0" tint="-0.34998626667073579"/>
      </bottom>
      <diagonal/>
    </border>
    <border>
      <left style="hair">
        <color theme="0" tint="-0.34998626667073579"/>
      </left>
      <right/>
      <top style="thin">
        <color theme="0" tint="-0.34998626667073579"/>
      </top>
      <bottom style="double">
        <color theme="0" tint="-0.34998626667073579"/>
      </bottom>
      <diagonal/>
    </border>
    <border>
      <left style="thin">
        <color theme="0" tint="-0.34998626667073579"/>
      </left>
      <right style="thin">
        <color theme="0" tint="-0.34998626667073579"/>
      </right>
      <top style="thin">
        <color theme="0" tint="-0.34998626667073579"/>
      </top>
      <bottom style="hair">
        <color theme="0" tint="-0.499984740745262"/>
      </bottom>
      <diagonal/>
    </border>
    <border>
      <left style="thin">
        <color indexed="64"/>
      </left>
      <right/>
      <top style="thin">
        <color indexed="64"/>
      </top>
      <bottom style="dashed">
        <color theme="0" tint="-0.499984740745262"/>
      </bottom>
      <diagonal/>
    </border>
    <border>
      <left/>
      <right/>
      <top style="thin">
        <color indexed="64"/>
      </top>
      <bottom style="dashed">
        <color theme="0" tint="-0.499984740745262"/>
      </bottom>
      <diagonal/>
    </border>
    <border>
      <left style="thin">
        <color indexed="64"/>
      </left>
      <right/>
      <top style="dashed">
        <color theme="0" tint="-0.499984740745262"/>
      </top>
      <bottom style="thin">
        <color indexed="64"/>
      </bottom>
      <diagonal/>
    </border>
    <border>
      <left/>
      <right/>
      <top style="dashed">
        <color theme="0" tint="-0.499984740745262"/>
      </top>
      <bottom style="thin">
        <color indexed="64"/>
      </bottom>
      <diagonal/>
    </border>
    <border>
      <left style="thin">
        <color indexed="64"/>
      </left>
      <right/>
      <top style="dashed">
        <color theme="0" tint="-0.499984740745262"/>
      </top>
      <bottom style="double">
        <color indexed="64"/>
      </bottom>
      <diagonal/>
    </border>
    <border>
      <left/>
      <right/>
      <top style="dashed">
        <color theme="0" tint="-0.499984740745262"/>
      </top>
      <bottom style="double">
        <color indexed="64"/>
      </bottom>
      <diagonal/>
    </border>
    <border>
      <left style="thin">
        <color indexed="64"/>
      </left>
      <right style="thin">
        <color indexed="64"/>
      </right>
      <top style="thin">
        <color indexed="64"/>
      </top>
      <bottom/>
      <diagonal/>
    </border>
  </borders>
  <cellStyleXfs count="11">
    <xf numFmtId="0" fontId="0" fillId="0" borderId="0">
      <alignment vertical="center"/>
    </xf>
    <xf numFmtId="0" fontId="10" fillId="0" borderId="0"/>
    <xf numFmtId="0" fontId="1" fillId="0" borderId="0"/>
    <xf numFmtId="0" fontId="1" fillId="0" borderId="0"/>
    <xf numFmtId="38" fontId="1" fillId="0" borderId="0" applyFont="0" applyFill="0" applyBorder="0" applyAlignment="0" applyProtection="0">
      <alignment vertical="center"/>
    </xf>
    <xf numFmtId="0" fontId="23" fillId="0" borderId="0" applyNumberFormat="0" applyFill="0" applyBorder="0" applyAlignment="0" applyProtection="0">
      <alignment vertical="center"/>
    </xf>
    <xf numFmtId="0" fontId="48" fillId="0" borderId="0"/>
    <xf numFmtId="0" fontId="108" fillId="0" borderId="0" applyNumberFormat="0" applyFill="0" applyBorder="0" applyAlignment="0" applyProtection="0"/>
    <xf numFmtId="9" fontId="1" fillId="0" borderId="0" applyFont="0" applyFill="0" applyBorder="0" applyAlignment="0" applyProtection="0">
      <alignment vertical="center"/>
    </xf>
    <xf numFmtId="0" fontId="73" fillId="0" borderId="92" applyFont="0">
      <alignment vertical="center" wrapText="1"/>
      <protection locked="0"/>
    </xf>
    <xf numFmtId="0" fontId="109" fillId="0" borderId="92">
      <alignment vertical="center" wrapText="1"/>
      <protection locked="0"/>
    </xf>
  </cellStyleXfs>
  <cellXfs count="1788">
    <xf numFmtId="0" fontId="0" fillId="0" borderId="0" xfId="0">
      <alignment vertical="center"/>
    </xf>
    <xf numFmtId="0" fontId="15" fillId="0" borderId="0" xfId="0" applyFont="1">
      <alignment vertical="center"/>
    </xf>
    <xf numFmtId="0" fontId="19" fillId="0" borderId="0" xfId="0" applyFont="1">
      <alignment vertical="center"/>
    </xf>
    <xf numFmtId="0" fontId="25" fillId="0" borderId="0" xfId="5" applyFont="1" applyProtection="1">
      <alignment vertical="center"/>
    </xf>
    <xf numFmtId="0" fontId="24" fillId="2" borderId="0" xfId="5" applyFont="1" applyFill="1" applyBorder="1" applyAlignment="1" applyProtection="1">
      <alignment vertical="center" shrinkToFit="1"/>
    </xf>
    <xf numFmtId="0" fontId="16" fillId="0" borderId="0" xfId="0" applyFont="1">
      <alignment vertical="center"/>
    </xf>
    <xf numFmtId="0" fontId="20" fillId="0" borderId="0" xfId="0" applyFont="1">
      <alignment vertical="center"/>
    </xf>
    <xf numFmtId="0" fontId="27" fillId="0" borderId="0" xfId="0" applyFont="1">
      <alignment vertical="center"/>
    </xf>
    <xf numFmtId="0" fontId="35" fillId="0" borderId="0" xfId="0" applyFont="1">
      <alignment vertical="center"/>
    </xf>
    <xf numFmtId="0" fontId="16" fillId="2" borderId="0" xfId="0" applyFont="1" applyFill="1">
      <alignment vertical="center"/>
    </xf>
    <xf numFmtId="0" fontId="59" fillId="2" borderId="0" xfId="0" applyFont="1" applyFill="1">
      <alignment vertical="center"/>
    </xf>
    <xf numFmtId="0" fontId="33" fillId="0" borderId="0" xfId="0" applyFont="1">
      <alignment vertical="center"/>
    </xf>
    <xf numFmtId="0" fontId="18" fillId="0" borderId="0" xfId="0" applyFont="1">
      <alignment vertical="center"/>
    </xf>
    <xf numFmtId="0" fontId="37" fillId="0" borderId="0" xfId="0" applyFont="1">
      <alignment vertical="center"/>
    </xf>
    <xf numFmtId="0" fontId="55" fillId="0" borderId="0" xfId="0" applyFont="1">
      <alignment vertical="center"/>
    </xf>
    <xf numFmtId="0" fontId="16" fillId="0" borderId="34" xfId="0" applyFont="1" applyBorder="1">
      <alignment vertical="center"/>
    </xf>
    <xf numFmtId="0" fontId="17" fillId="0" borderId="0" xfId="0" applyFont="1">
      <alignment vertical="center"/>
    </xf>
    <xf numFmtId="0" fontId="16" fillId="0" borderId="54" xfId="0" applyFont="1" applyBorder="1">
      <alignment vertical="center"/>
    </xf>
    <xf numFmtId="0" fontId="16" fillId="0" borderId="91" xfId="0" applyFont="1" applyBorder="1">
      <alignment vertical="center"/>
    </xf>
    <xf numFmtId="0" fontId="16" fillId="0" borderId="56" xfId="0" applyFont="1" applyBorder="1">
      <alignment vertical="center"/>
    </xf>
    <xf numFmtId="0" fontId="63" fillId="0" borderId="0" xfId="0" applyFont="1">
      <alignment vertical="center"/>
    </xf>
    <xf numFmtId="0" fontId="61" fillId="0" borderId="0" xfId="0" applyFont="1" applyAlignment="1">
      <alignment horizontal="left" vertical="center"/>
    </xf>
    <xf numFmtId="0" fontId="56" fillId="0" borderId="0" xfId="0" applyFont="1">
      <alignment vertical="center"/>
    </xf>
    <xf numFmtId="0" fontId="25" fillId="0" borderId="0" xfId="5" applyFont="1" applyFill="1" applyProtection="1">
      <alignment vertical="center"/>
    </xf>
    <xf numFmtId="0" fontId="66" fillId="0" borderId="0" xfId="0" applyFont="1">
      <alignment vertical="center"/>
    </xf>
    <xf numFmtId="0" fontId="66" fillId="0" borderId="36" xfId="0" applyFont="1" applyBorder="1">
      <alignment vertical="center"/>
    </xf>
    <xf numFmtId="0" fontId="66" fillId="0" borderId="54" xfId="0" applyFont="1" applyBorder="1">
      <alignment vertical="center"/>
    </xf>
    <xf numFmtId="0" fontId="71" fillId="0" borderId="0" xfId="0" applyFont="1">
      <alignment vertical="center"/>
    </xf>
    <xf numFmtId="0" fontId="65" fillId="0" borderId="53" xfId="0" applyFont="1" applyBorder="1" applyAlignment="1">
      <alignment horizontal="left" vertical="center"/>
    </xf>
    <xf numFmtId="0" fontId="65" fillId="0" borderId="45" xfId="0" applyFont="1" applyBorder="1" applyAlignment="1">
      <alignment horizontal="left" vertical="center"/>
    </xf>
    <xf numFmtId="0" fontId="66" fillId="0" borderId="57" xfId="0" applyFont="1" applyBorder="1">
      <alignment vertical="center"/>
    </xf>
    <xf numFmtId="0" fontId="16" fillId="2" borderId="104" xfId="0" applyFont="1" applyFill="1" applyBorder="1">
      <alignment vertical="center"/>
    </xf>
    <xf numFmtId="0" fontId="65" fillId="0" borderId="103" xfId="0" applyFont="1" applyBorder="1" applyAlignment="1">
      <alignment horizontal="left" vertical="center"/>
    </xf>
    <xf numFmtId="0" fontId="65" fillId="0" borderId="93" xfId="0" applyFont="1" applyBorder="1" applyAlignment="1">
      <alignment horizontal="left" vertical="center"/>
    </xf>
    <xf numFmtId="0" fontId="66" fillId="0" borderId="94" xfId="0" applyFont="1" applyBorder="1">
      <alignment vertical="center"/>
    </xf>
    <xf numFmtId="0" fontId="66" fillId="0" borderId="34" xfId="0" applyFont="1" applyBorder="1">
      <alignment vertical="center"/>
    </xf>
    <xf numFmtId="0" fontId="66" fillId="0" borderId="42" xfId="0" applyFont="1" applyBorder="1">
      <alignment vertical="center"/>
    </xf>
    <xf numFmtId="0" fontId="65" fillId="0" borderId="0" xfId="0" applyFont="1" applyAlignment="1">
      <alignment horizontal="left" vertical="center"/>
    </xf>
    <xf numFmtId="0" fontId="66" fillId="0" borderId="55" xfId="0" applyFont="1" applyBorder="1">
      <alignment vertical="center"/>
    </xf>
    <xf numFmtId="0" fontId="66" fillId="0" borderId="111" xfId="0" applyFont="1" applyBorder="1">
      <alignment vertical="center"/>
    </xf>
    <xf numFmtId="0" fontId="66" fillId="2" borderId="34" xfId="0" applyFont="1" applyFill="1" applyBorder="1">
      <alignment vertical="center"/>
    </xf>
    <xf numFmtId="0" fontId="65" fillId="2" borderId="54" xfId="0" applyFont="1" applyFill="1" applyBorder="1">
      <alignment vertical="center"/>
    </xf>
    <xf numFmtId="0" fontId="65" fillId="0" borderId="91" xfId="0" applyFont="1" applyBorder="1" applyAlignment="1">
      <alignment horizontal="left" vertical="center"/>
    </xf>
    <xf numFmtId="0" fontId="55" fillId="0" borderId="34" xfId="0" applyFont="1" applyBorder="1">
      <alignment vertical="center"/>
    </xf>
    <xf numFmtId="0" fontId="65" fillId="0" borderId="109" xfId="0" applyFont="1" applyBorder="1" applyAlignment="1">
      <alignment horizontal="left" vertical="center"/>
    </xf>
    <xf numFmtId="0" fontId="66" fillId="0" borderId="49" xfId="0" applyFont="1" applyBorder="1">
      <alignment vertical="center"/>
    </xf>
    <xf numFmtId="0" fontId="66" fillId="0" borderId="95" xfId="0" applyFont="1" applyBorder="1">
      <alignment vertical="center"/>
    </xf>
    <xf numFmtId="0" fontId="66" fillId="0" borderId="35" xfId="0" applyFont="1" applyBorder="1">
      <alignment vertical="center"/>
    </xf>
    <xf numFmtId="0" fontId="66" fillId="0" borderId="53" xfId="0" applyFont="1" applyBorder="1">
      <alignment vertical="center"/>
    </xf>
    <xf numFmtId="0" fontId="66" fillId="0" borderId="40" xfId="0" applyFont="1" applyBorder="1">
      <alignment vertical="center"/>
    </xf>
    <xf numFmtId="0" fontId="65" fillId="0" borderId="58" xfId="0" applyFont="1" applyBorder="1" applyAlignment="1">
      <alignment horizontal="left" vertical="center"/>
    </xf>
    <xf numFmtId="0" fontId="16" fillId="2" borderId="56" xfId="0" applyFont="1" applyFill="1" applyBorder="1">
      <alignment vertical="center"/>
    </xf>
    <xf numFmtId="0" fontId="70" fillId="2" borderId="54" xfId="0" applyFont="1" applyFill="1" applyBorder="1">
      <alignment vertical="center"/>
    </xf>
    <xf numFmtId="0" fontId="16" fillId="2" borderId="100" xfId="0" applyFont="1" applyFill="1" applyBorder="1">
      <alignment vertical="center"/>
    </xf>
    <xf numFmtId="0" fontId="65" fillId="7" borderId="0" xfId="0" applyFont="1" applyFill="1" applyAlignment="1">
      <alignment horizontal="left" vertical="center"/>
    </xf>
    <xf numFmtId="0" fontId="66" fillId="7" borderId="0" xfId="0" applyFont="1" applyFill="1">
      <alignment vertical="center"/>
    </xf>
    <xf numFmtId="0" fontId="65" fillId="7" borderId="91" xfId="0" applyFont="1" applyFill="1" applyBorder="1" applyAlignment="1">
      <alignment horizontal="left" vertical="center"/>
    </xf>
    <xf numFmtId="0" fontId="74" fillId="6" borderId="107" xfId="0" applyFont="1" applyFill="1" applyBorder="1">
      <alignment vertical="center"/>
    </xf>
    <xf numFmtId="0" fontId="59" fillId="6" borderId="109" xfId="0" applyFont="1" applyFill="1" applyBorder="1">
      <alignment vertical="center"/>
    </xf>
    <xf numFmtId="0" fontId="74" fillId="6" borderId="115" xfId="0" applyFont="1" applyFill="1" applyBorder="1">
      <alignment vertical="center"/>
    </xf>
    <xf numFmtId="0" fontId="74" fillId="6" borderId="116" xfId="0" applyFont="1" applyFill="1" applyBorder="1">
      <alignment vertical="center"/>
    </xf>
    <xf numFmtId="0" fontId="59" fillId="2" borderId="103" xfId="0" applyFont="1" applyFill="1" applyBorder="1">
      <alignment vertical="center"/>
    </xf>
    <xf numFmtId="0" fontId="59" fillId="2" borderId="34" xfId="0" applyFont="1" applyFill="1" applyBorder="1">
      <alignment vertical="center"/>
    </xf>
    <xf numFmtId="0" fontId="66" fillId="0" borderId="53" xfId="0" applyFont="1" applyBorder="1" applyProtection="1">
      <alignment vertical="center"/>
      <protection locked="0"/>
    </xf>
    <xf numFmtId="0" fontId="66" fillId="0" borderId="119" xfId="0" applyFont="1" applyBorder="1" applyProtection="1">
      <alignment vertical="center"/>
      <protection locked="0"/>
    </xf>
    <xf numFmtId="0" fontId="66" fillId="0" borderId="93" xfId="0" applyFont="1" applyBorder="1" applyProtection="1">
      <alignment vertical="center"/>
      <protection locked="0"/>
    </xf>
    <xf numFmtId="0" fontId="66" fillId="0" borderId="45" xfId="0" applyFont="1" applyBorder="1" applyProtection="1">
      <alignment vertical="center"/>
      <protection locked="0"/>
    </xf>
    <xf numFmtId="0" fontId="66" fillId="0" borderId="39" xfId="0" applyFont="1" applyBorder="1">
      <alignment vertical="center"/>
    </xf>
    <xf numFmtId="0" fontId="66" fillId="0" borderId="41" xfId="0" applyFont="1" applyBorder="1" applyProtection="1">
      <alignment vertical="center"/>
      <protection locked="0"/>
    </xf>
    <xf numFmtId="0" fontId="66" fillId="0" borderId="51" xfId="0" applyFont="1" applyBorder="1" applyProtection="1">
      <alignment vertical="center"/>
      <protection locked="0"/>
    </xf>
    <xf numFmtId="0" fontId="66" fillId="0" borderId="52" xfId="0" applyFont="1" applyBorder="1">
      <alignment vertical="center"/>
    </xf>
    <xf numFmtId="0" fontId="65" fillId="0" borderId="0" xfId="0" applyFont="1">
      <alignment vertical="center"/>
    </xf>
    <xf numFmtId="0" fontId="65" fillId="0" borderId="118" xfId="0" applyFont="1" applyBorder="1">
      <alignment vertical="center"/>
    </xf>
    <xf numFmtId="0" fontId="65" fillId="0" borderId="119" xfId="0" applyFont="1" applyBorder="1">
      <alignment vertical="center"/>
    </xf>
    <xf numFmtId="0" fontId="65" fillId="0" borderId="117" xfId="0" applyFont="1" applyBorder="1">
      <alignment vertical="center"/>
    </xf>
    <xf numFmtId="0" fontId="65" fillId="0" borderId="54" xfId="0" applyFont="1" applyBorder="1">
      <alignment vertical="center"/>
    </xf>
    <xf numFmtId="0" fontId="65" fillId="0" borderId="91" xfId="0" applyFont="1" applyBorder="1">
      <alignment vertical="center"/>
    </xf>
    <xf numFmtId="0" fontId="65" fillId="0" borderId="53" xfId="0" applyFont="1" applyBorder="1">
      <alignment vertical="center"/>
    </xf>
    <xf numFmtId="0" fontId="65" fillId="0" borderId="93" xfId="0" applyFont="1" applyBorder="1">
      <alignment vertical="center"/>
    </xf>
    <xf numFmtId="0" fontId="65" fillId="0" borderId="45" xfId="0" applyFont="1" applyBorder="1">
      <alignment vertical="center"/>
    </xf>
    <xf numFmtId="0" fontId="65" fillId="0" borderId="41" xfId="0" applyFont="1" applyBorder="1">
      <alignment vertical="center"/>
    </xf>
    <xf numFmtId="0" fontId="65" fillId="2" borderId="53" xfId="0" applyFont="1" applyFill="1" applyBorder="1" applyAlignment="1">
      <alignment horizontal="left" vertical="center"/>
    </xf>
    <xf numFmtId="0" fontId="65" fillId="0" borderId="56" xfId="0" applyFont="1" applyBorder="1">
      <alignment vertical="center"/>
    </xf>
    <xf numFmtId="0" fontId="65" fillId="0" borderId="58" xfId="0" applyFont="1" applyBorder="1">
      <alignment vertical="center"/>
    </xf>
    <xf numFmtId="0" fontId="65" fillId="0" borderId="104" xfId="0" applyFont="1" applyBorder="1">
      <alignment vertical="center"/>
    </xf>
    <xf numFmtId="0" fontId="65" fillId="0" borderId="100" xfId="0" applyFont="1" applyBorder="1">
      <alignment vertical="center"/>
    </xf>
    <xf numFmtId="0" fontId="65" fillId="0" borderId="51" xfId="0" applyFont="1" applyBorder="1">
      <alignment vertical="center"/>
    </xf>
    <xf numFmtId="0" fontId="65" fillId="2" borderId="91" xfId="0" applyFont="1" applyFill="1" applyBorder="1" applyAlignment="1">
      <alignment horizontal="left" vertical="center"/>
    </xf>
    <xf numFmtId="0" fontId="65" fillId="2" borderId="34" xfId="0" applyFont="1" applyFill="1" applyBorder="1">
      <alignment vertical="center"/>
    </xf>
    <xf numFmtId="0" fontId="66" fillId="0" borderId="44" xfId="0" applyFont="1" applyBorder="1">
      <alignment vertical="center"/>
    </xf>
    <xf numFmtId="0" fontId="66" fillId="8" borderId="40" xfId="0" applyFont="1" applyFill="1" applyBorder="1">
      <alignment vertical="center"/>
    </xf>
    <xf numFmtId="0" fontId="66" fillId="8" borderId="43" xfId="0" applyFont="1" applyFill="1" applyBorder="1">
      <alignment vertical="center"/>
    </xf>
    <xf numFmtId="0" fontId="66" fillId="8" borderId="53" xfId="0" applyFont="1" applyFill="1" applyBorder="1">
      <alignment vertical="center"/>
    </xf>
    <xf numFmtId="0" fontId="66" fillId="8" borderId="55" xfId="0" applyFont="1" applyFill="1" applyBorder="1">
      <alignment vertical="center"/>
    </xf>
    <xf numFmtId="0" fontId="65" fillId="0" borderId="100" xfId="0" applyFont="1" applyBorder="1" applyAlignment="1">
      <alignment vertical="top"/>
    </xf>
    <xf numFmtId="0" fontId="65" fillId="0" borderId="104" xfId="0" applyFont="1" applyBorder="1" applyAlignment="1">
      <alignment vertical="top"/>
    </xf>
    <xf numFmtId="0" fontId="65" fillId="0" borderId="56" xfId="0" applyFont="1" applyBorder="1" applyAlignment="1">
      <alignment horizontal="left" vertical="center"/>
    </xf>
    <xf numFmtId="0" fontId="65" fillId="7" borderId="56" xfId="0" applyFont="1" applyFill="1" applyBorder="1" applyAlignment="1">
      <alignment horizontal="left" vertical="center"/>
    </xf>
    <xf numFmtId="0" fontId="66" fillId="0" borderId="50" xfId="0" applyFont="1" applyBorder="1" applyProtection="1">
      <alignment vertical="center"/>
      <protection locked="0"/>
    </xf>
    <xf numFmtId="0" fontId="16" fillId="2" borderId="109" xfId="0" applyFont="1" applyFill="1" applyBorder="1">
      <alignment vertical="center"/>
    </xf>
    <xf numFmtId="0" fontId="65" fillId="0" borderId="112" xfId="0" applyFont="1" applyBorder="1" applyAlignment="1">
      <alignment horizontal="left" vertical="center"/>
    </xf>
    <xf numFmtId="0" fontId="66" fillId="0" borderId="59" xfId="0" applyFont="1" applyBorder="1">
      <alignment vertical="center"/>
    </xf>
    <xf numFmtId="0" fontId="66" fillId="0" borderId="124" xfId="0" applyFont="1" applyBorder="1">
      <alignment vertical="center"/>
    </xf>
    <xf numFmtId="0" fontId="65" fillId="0" borderId="36" xfId="0" applyFont="1" applyBorder="1" applyAlignment="1">
      <alignment horizontal="left" vertical="center"/>
    </xf>
    <xf numFmtId="0" fontId="66" fillId="0" borderId="126" xfId="0" applyFont="1" applyBorder="1">
      <alignment vertical="center"/>
    </xf>
    <xf numFmtId="0" fontId="65" fillId="0" borderId="125" xfId="0" applyFont="1" applyBorder="1" applyAlignment="1">
      <alignment horizontal="left" vertical="center"/>
    </xf>
    <xf numFmtId="0" fontId="65" fillId="0" borderId="124" xfId="0" applyFont="1" applyBorder="1" applyAlignment="1">
      <alignment horizontal="left" vertical="center"/>
    </xf>
    <xf numFmtId="0" fontId="65" fillId="0" borderId="126" xfId="0" applyFont="1" applyBorder="1" applyAlignment="1">
      <alignment horizontal="left" vertical="center"/>
    </xf>
    <xf numFmtId="0" fontId="69" fillId="0" borderId="124" xfId="0" applyFont="1" applyBorder="1" applyAlignment="1">
      <alignment horizontal="left" vertical="center"/>
    </xf>
    <xf numFmtId="0" fontId="55" fillId="0" borderId="36" xfId="0" applyFont="1" applyBorder="1">
      <alignment vertical="center"/>
    </xf>
    <xf numFmtId="0" fontId="69" fillId="0" borderId="125" xfId="0" applyFont="1" applyBorder="1" applyAlignment="1">
      <alignment horizontal="left" vertical="center"/>
    </xf>
    <xf numFmtId="0" fontId="69" fillId="0" borderId="126" xfId="0" applyFont="1" applyBorder="1" applyAlignment="1">
      <alignment horizontal="left" vertical="center"/>
    </xf>
    <xf numFmtId="0" fontId="15" fillId="0" borderId="128" xfId="0" applyFont="1" applyBorder="1">
      <alignment vertical="center"/>
    </xf>
    <xf numFmtId="0" fontId="15" fillId="0" borderId="127" xfId="0" applyFont="1" applyBorder="1">
      <alignment vertical="center"/>
    </xf>
    <xf numFmtId="0" fontId="15" fillId="0" borderId="129" xfId="0" applyFont="1" applyBorder="1">
      <alignment vertical="center"/>
    </xf>
    <xf numFmtId="0" fontId="15" fillId="2" borderId="122" xfId="0" applyFont="1" applyFill="1" applyBorder="1">
      <alignment vertical="center"/>
    </xf>
    <xf numFmtId="0" fontId="66" fillId="7" borderId="124" xfId="0" applyFont="1" applyFill="1" applyBorder="1">
      <alignment vertical="center"/>
    </xf>
    <xf numFmtId="0" fontId="66" fillId="7" borderId="126" xfId="0" applyFont="1" applyFill="1" applyBorder="1">
      <alignment vertical="center"/>
    </xf>
    <xf numFmtId="0" fontId="65" fillId="7" borderId="58" xfId="0" applyFont="1" applyFill="1" applyBorder="1" applyAlignment="1">
      <alignment horizontal="left" vertical="center"/>
    </xf>
    <xf numFmtId="0" fontId="66" fillId="7" borderId="125" xfId="0" applyFont="1" applyFill="1" applyBorder="1">
      <alignment vertical="center"/>
    </xf>
    <xf numFmtId="0" fontId="66" fillId="0" borderId="131" xfId="0" applyFont="1" applyBorder="1">
      <alignment vertical="center"/>
    </xf>
    <xf numFmtId="0" fontId="66" fillId="0" borderId="0" xfId="0" applyFont="1" applyAlignment="1">
      <alignment horizontal="left" vertical="center"/>
    </xf>
    <xf numFmtId="0" fontId="66" fillId="2" borderId="109" xfId="0" applyFont="1" applyFill="1" applyBorder="1" applyAlignment="1">
      <alignment horizontal="left" vertical="center"/>
    </xf>
    <xf numFmtId="0" fontId="66" fillId="0" borderId="121" xfId="0" applyFont="1" applyBorder="1" applyAlignment="1">
      <alignment horizontal="left" vertical="center"/>
    </xf>
    <xf numFmtId="0" fontId="66" fillId="0" borderId="121" xfId="0" applyFont="1" applyBorder="1" applyAlignment="1">
      <alignment horizontal="left" vertical="center" wrapText="1"/>
    </xf>
    <xf numFmtId="0" fontId="66" fillId="2" borderId="123" xfId="0" applyFont="1" applyFill="1" applyBorder="1" applyAlignment="1">
      <alignment horizontal="left" vertical="center"/>
    </xf>
    <xf numFmtId="0" fontId="65" fillId="0" borderId="108" xfId="0" applyFont="1" applyBorder="1" applyAlignment="1">
      <alignment horizontal="left" vertical="center"/>
    </xf>
    <xf numFmtId="0" fontId="65" fillId="0" borderId="132" xfId="0" applyFont="1" applyBorder="1" applyAlignment="1">
      <alignment horizontal="left" vertical="center"/>
    </xf>
    <xf numFmtId="0" fontId="66" fillId="0" borderId="125" xfId="0" applyFont="1" applyBorder="1">
      <alignment vertical="center"/>
    </xf>
    <xf numFmtId="0" fontId="15" fillId="2" borderId="56" xfId="0" applyFont="1" applyFill="1" applyBorder="1">
      <alignment vertical="center"/>
    </xf>
    <xf numFmtId="0" fontId="15" fillId="2" borderId="58" xfId="0" applyFont="1" applyFill="1" applyBorder="1">
      <alignment vertical="center"/>
    </xf>
    <xf numFmtId="0" fontId="15" fillId="0" borderId="108" xfId="0" applyFont="1" applyBorder="1">
      <alignment vertical="center"/>
    </xf>
    <xf numFmtId="0" fontId="15" fillId="0" borderId="126" xfId="0" applyFont="1" applyBorder="1">
      <alignment vertical="center"/>
    </xf>
    <xf numFmtId="0" fontId="15" fillId="0" borderId="132" xfId="0" applyFont="1" applyBorder="1">
      <alignment vertical="center"/>
    </xf>
    <xf numFmtId="0" fontId="15" fillId="0" borderId="36" xfId="0" applyFont="1" applyBorder="1">
      <alignment vertical="center"/>
    </xf>
    <xf numFmtId="0" fontId="15" fillId="0" borderId="125" xfId="0" applyFont="1" applyBorder="1">
      <alignment vertical="center"/>
    </xf>
    <xf numFmtId="0" fontId="74" fillId="6" borderId="0" xfId="0" applyFont="1" applyFill="1">
      <alignment vertical="center"/>
    </xf>
    <xf numFmtId="0" fontId="66" fillId="5" borderId="0" xfId="0" applyFont="1" applyFill="1">
      <alignment vertical="center"/>
    </xf>
    <xf numFmtId="0" fontId="65" fillId="5" borderId="0" xfId="0" applyFont="1" applyFill="1" applyAlignment="1">
      <alignment horizontal="left" vertical="center"/>
    </xf>
    <xf numFmtId="0" fontId="66" fillId="0" borderId="91" xfId="0" applyFont="1" applyBorder="1" applyProtection="1">
      <alignment vertical="center"/>
      <protection locked="0"/>
    </xf>
    <xf numFmtId="0" fontId="65" fillId="2" borderId="36" xfId="0" applyFont="1" applyFill="1" applyBorder="1">
      <alignment vertical="center"/>
    </xf>
    <xf numFmtId="0" fontId="66" fillId="2" borderId="36" xfId="0" applyFont="1" applyFill="1" applyBorder="1">
      <alignment vertical="center"/>
    </xf>
    <xf numFmtId="0" fontId="67" fillId="2" borderId="36" xfId="0" applyFont="1" applyFill="1" applyBorder="1">
      <alignment vertical="center"/>
    </xf>
    <xf numFmtId="0" fontId="59" fillId="2" borderId="91" xfId="0" applyFont="1" applyFill="1" applyBorder="1">
      <alignment vertical="center"/>
    </xf>
    <xf numFmtId="0" fontId="70" fillId="2" borderId="34" xfId="0" applyFont="1" applyFill="1" applyBorder="1">
      <alignment vertical="center"/>
    </xf>
    <xf numFmtId="0" fontId="57" fillId="0" borderId="87" xfId="8" applyNumberFormat="1" applyFont="1" applyBorder="1" applyProtection="1">
      <alignment vertical="center"/>
      <protection locked="0"/>
    </xf>
    <xf numFmtId="0" fontId="57" fillId="0" borderId="88" xfId="0" applyFont="1" applyBorder="1" applyProtection="1">
      <alignment vertical="center"/>
      <protection locked="0"/>
    </xf>
    <xf numFmtId="0" fontId="57" fillId="0" borderId="88" xfId="0" applyFont="1" applyBorder="1" applyAlignment="1" applyProtection="1">
      <alignment horizontal="right" vertical="center"/>
      <protection locked="0"/>
    </xf>
    <xf numFmtId="0" fontId="57" fillId="0" borderId="89" xfId="0" applyFont="1" applyBorder="1" applyProtection="1">
      <alignment vertical="center"/>
      <protection locked="0"/>
    </xf>
    <xf numFmtId="0" fontId="38" fillId="0" borderId="73" xfId="0" applyFont="1" applyBorder="1" applyProtection="1">
      <alignment vertical="center"/>
      <protection locked="0"/>
    </xf>
    <xf numFmtId="0" fontId="38" fillId="0" borderId="74" xfId="0" applyFont="1" applyBorder="1" applyProtection="1">
      <alignment vertical="center"/>
      <protection locked="0"/>
    </xf>
    <xf numFmtId="0" fontId="38" fillId="0" borderId="75" xfId="0" applyFont="1" applyBorder="1" applyProtection="1">
      <alignment vertical="center"/>
      <protection locked="0"/>
    </xf>
    <xf numFmtId="0" fontId="38" fillId="0" borderId="149" xfId="0" applyFont="1" applyBorder="1" applyAlignment="1" applyProtection="1">
      <alignment horizontal="right" vertical="center"/>
      <protection locked="0"/>
    </xf>
    <xf numFmtId="0" fontId="38" fillId="0" borderId="150" xfId="0" applyFont="1" applyBorder="1" applyAlignment="1" applyProtection="1">
      <alignment horizontal="right" vertical="center"/>
      <protection locked="0"/>
    </xf>
    <xf numFmtId="0" fontId="34" fillId="0" borderId="0" xfId="5" applyFont="1" applyAlignment="1" applyProtection="1">
      <alignment vertical="center"/>
    </xf>
    <xf numFmtId="0" fontId="81" fillId="0" borderId="0" xfId="0" applyFont="1">
      <alignment vertical="center"/>
    </xf>
    <xf numFmtId="178" fontId="66" fillId="0" borderId="53" xfId="0" applyNumberFormat="1" applyFont="1" applyBorder="1" applyProtection="1">
      <alignment vertical="center"/>
      <protection locked="0"/>
    </xf>
    <xf numFmtId="0" fontId="66" fillId="0" borderId="58" xfId="0" applyFont="1" applyBorder="1" applyAlignment="1" applyProtection="1">
      <alignment horizontal="right" vertical="center"/>
      <protection locked="0"/>
    </xf>
    <xf numFmtId="0" fontId="65" fillId="0" borderId="104" xfId="0" applyFont="1" applyBorder="1" applyAlignment="1">
      <alignment horizontal="left" vertical="top" wrapText="1"/>
    </xf>
    <xf numFmtId="0" fontId="65" fillId="0" borderId="120" xfId="0" applyFont="1" applyBorder="1" applyAlignment="1">
      <alignment vertical="center" wrapText="1"/>
    </xf>
    <xf numFmtId="0" fontId="65" fillId="0" borderId="0" xfId="0" applyFont="1" applyAlignment="1">
      <alignment vertical="top"/>
    </xf>
    <xf numFmtId="0" fontId="65" fillId="0" borderId="98" xfId="0" applyFont="1" applyBorder="1" applyAlignment="1">
      <alignment vertical="center" wrapText="1"/>
    </xf>
    <xf numFmtId="0" fontId="18" fillId="0" borderId="53" xfId="0" applyFont="1" applyBorder="1" applyAlignment="1">
      <alignment horizontal="centerContinuous" vertical="center"/>
    </xf>
    <xf numFmtId="0" fontId="18" fillId="0" borderId="55" xfId="0" applyFont="1" applyBorder="1" applyAlignment="1">
      <alignment horizontal="centerContinuous" vertical="center"/>
    </xf>
    <xf numFmtId="0" fontId="18" fillId="0" borderId="54" xfId="0" applyFont="1" applyBorder="1" applyAlignment="1">
      <alignment horizontal="centerContinuous" vertical="center"/>
    </xf>
    <xf numFmtId="0" fontId="83" fillId="0" borderId="0" xfId="0" applyFont="1">
      <alignment vertical="center"/>
    </xf>
    <xf numFmtId="0" fontId="91" fillId="0" borderId="0" xfId="0" applyFont="1">
      <alignment vertical="center"/>
    </xf>
    <xf numFmtId="0" fontId="95" fillId="0" borderId="0" xfId="0" applyFont="1">
      <alignment vertical="center"/>
    </xf>
    <xf numFmtId="0" fontId="66" fillId="0" borderId="123" xfId="0" applyFont="1" applyBorder="1" applyAlignment="1">
      <alignment horizontal="left" vertical="center"/>
    </xf>
    <xf numFmtId="0" fontId="66" fillId="0" borderId="130" xfId="0" applyFont="1" applyBorder="1" applyAlignment="1">
      <alignment horizontal="left" vertical="center"/>
    </xf>
    <xf numFmtId="0" fontId="66" fillId="0" borderId="121" xfId="0" applyFont="1" applyBorder="1">
      <alignment vertical="center"/>
    </xf>
    <xf numFmtId="0" fontId="65" fillId="0" borderId="167" xfId="0" applyFont="1" applyBorder="1">
      <alignment vertical="center"/>
    </xf>
    <xf numFmtId="0" fontId="65" fillId="2" borderId="56" xfId="0" applyFont="1" applyFill="1" applyBorder="1">
      <alignment vertical="center"/>
    </xf>
    <xf numFmtId="0" fontId="65" fillId="0" borderId="174" xfId="0" applyFont="1" applyBorder="1">
      <alignment vertical="center"/>
    </xf>
    <xf numFmtId="0" fontId="65" fillId="0" borderId="36" xfId="0" applyFont="1" applyBorder="1">
      <alignment vertical="center"/>
    </xf>
    <xf numFmtId="0" fontId="59" fillId="2" borderId="104" xfId="0" applyFont="1" applyFill="1" applyBorder="1">
      <alignment vertical="center"/>
    </xf>
    <xf numFmtId="0" fontId="65" fillId="0" borderId="34" xfId="0" applyFont="1" applyBorder="1">
      <alignment vertical="center"/>
    </xf>
    <xf numFmtId="0" fontId="65" fillId="0" borderId="97" xfId="0" applyFont="1" applyBorder="1">
      <alignment vertical="center"/>
    </xf>
    <xf numFmtId="0" fontId="66" fillId="0" borderId="118" xfId="4" applyNumberFormat="1" applyFont="1" applyBorder="1" applyProtection="1">
      <alignment vertical="center"/>
      <protection locked="0"/>
    </xf>
    <xf numFmtId="0" fontId="65" fillId="0" borderId="104" xfId="0" applyFont="1" applyBorder="1" applyAlignment="1">
      <alignment horizontal="left" vertical="center" wrapText="1"/>
    </xf>
    <xf numFmtId="0" fontId="66" fillId="0" borderId="118" xfId="0" applyFont="1" applyBorder="1" applyProtection="1">
      <alignment vertical="center"/>
      <protection locked="0"/>
    </xf>
    <xf numFmtId="0" fontId="66" fillId="8" borderId="102" xfId="0" applyFont="1" applyFill="1" applyBorder="1">
      <alignment vertical="center"/>
    </xf>
    <xf numFmtId="0" fontId="104" fillId="0" borderId="65" xfId="5" applyFont="1" applyBorder="1" applyAlignment="1" applyProtection="1">
      <alignment vertical="center"/>
    </xf>
    <xf numFmtId="0" fontId="51" fillId="0" borderId="0" xfId="0" applyFont="1">
      <alignment vertical="center"/>
    </xf>
    <xf numFmtId="0" fontId="36" fillId="0" borderId="0" xfId="0" applyFont="1">
      <alignment vertical="center"/>
    </xf>
    <xf numFmtId="0" fontId="50" fillId="0" borderId="0" xfId="0" applyFont="1">
      <alignment vertical="center"/>
    </xf>
    <xf numFmtId="0" fontId="33" fillId="0" borderId="0" xfId="0" applyFont="1" applyAlignment="1">
      <alignment horizontal="left" vertical="center"/>
    </xf>
    <xf numFmtId="0" fontId="60" fillId="0" borderId="0" xfId="0" applyFont="1">
      <alignment vertical="center"/>
    </xf>
    <xf numFmtId="0" fontId="24" fillId="0" borderId="0" xfId="5" applyFont="1" applyProtection="1">
      <alignment vertical="center"/>
    </xf>
    <xf numFmtId="0" fontId="32" fillId="0" borderId="0" xfId="0" quotePrefix="1" applyFont="1">
      <alignment vertical="center"/>
    </xf>
    <xf numFmtId="0" fontId="24" fillId="0" borderId="0" xfId="5" applyFont="1" applyAlignment="1" applyProtection="1">
      <alignment vertical="top"/>
    </xf>
    <xf numFmtId="0" fontId="33" fillId="0" borderId="0" xfId="5" applyFont="1" applyAlignment="1" applyProtection="1">
      <alignment horizontal="left" vertical="center"/>
    </xf>
    <xf numFmtId="0" fontId="16" fillId="0" borderId="0" xfId="0" quotePrefix="1" applyFont="1">
      <alignment vertical="center"/>
    </xf>
    <xf numFmtId="0" fontId="17" fillId="0" borderId="0" xfId="0" quotePrefix="1" applyFont="1">
      <alignment vertical="center"/>
    </xf>
    <xf numFmtId="0" fontId="63" fillId="0" borderId="0" xfId="5" applyFont="1" applyAlignment="1" applyProtection="1">
      <alignment horizontal="left" vertical="center"/>
    </xf>
    <xf numFmtId="0" fontId="89" fillId="0" borderId="0" xfId="5" applyFont="1" applyAlignment="1" applyProtection="1">
      <alignment horizontal="left" vertical="center"/>
    </xf>
    <xf numFmtId="0" fontId="47" fillId="0" borderId="0" xfId="0" applyFont="1">
      <alignment vertical="center"/>
    </xf>
    <xf numFmtId="0" fontId="18" fillId="8" borderId="53" xfId="0" applyFont="1" applyFill="1" applyBorder="1">
      <alignment vertical="center"/>
    </xf>
    <xf numFmtId="0" fontId="18" fillId="8" borderId="54" xfId="0" applyFont="1" applyFill="1" applyBorder="1">
      <alignment vertical="center"/>
    </xf>
    <xf numFmtId="0" fontId="18" fillId="8" borderId="55" xfId="0" applyFont="1" applyFill="1" applyBorder="1">
      <alignment vertical="center"/>
    </xf>
    <xf numFmtId="0" fontId="61" fillId="5" borderId="36" xfId="0" applyFont="1" applyFill="1" applyBorder="1">
      <alignment vertical="center"/>
    </xf>
    <xf numFmtId="0" fontId="60" fillId="5" borderId="36" xfId="0" applyFont="1" applyFill="1" applyBorder="1">
      <alignment vertical="center"/>
    </xf>
    <xf numFmtId="0" fontId="22" fillId="5" borderId="36" xfId="0" applyFont="1" applyFill="1" applyBorder="1">
      <alignment vertical="center"/>
    </xf>
    <xf numFmtId="0" fontId="32" fillId="0" borderId="0" xfId="0" applyFont="1">
      <alignment vertical="center"/>
    </xf>
    <xf numFmtId="0" fontId="46" fillId="0" borderId="0" xfId="0" applyFont="1">
      <alignment vertical="center"/>
    </xf>
    <xf numFmtId="0" fontId="100" fillId="0" borderId="0" xfId="0" applyFont="1">
      <alignment vertical="center"/>
    </xf>
    <xf numFmtId="0" fontId="22" fillId="0" borderId="0" xfId="0" applyFont="1">
      <alignment vertical="center"/>
    </xf>
    <xf numFmtId="0" fontId="95" fillId="0" borderId="0" xfId="0" applyFont="1" applyAlignment="1">
      <alignment horizontal="right" vertical="center"/>
    </xf>
    <xf numFmtId="0" fontId="36" fillId="2" borderId="34" xfId="0" applyFont="1" applyFill="1" applyBorder="1">
      <alignment vertical="center"/>
    </xf>
    <xf numFmtId="0" fontId="36" fillId="2" borderId="54" xfId="0" applyFont="1" applyFill="1" applyBorder="1">
      <alignment vertical="center"/>
    </xf>
    <xf numFmtId="0" fontId="65" fillId="0" borderId="54" xfId="0" applyFont="1" applyBorder="1" applyAlignment="1">
      <alignment horizontal="left" vertical="center"/>
    </xf>
    <xf numFmtId="0" fontId="55" fillId="0" borderId="54" xfId="0" applyFont="1" applyBorder="1">
      <alignment vertical="center"/>
    </xf>
    <xf numFmtId="0" fontId="15" fillId="0" borderId="34" xfId="0" applyFont="1" applyBorder="1">
      <alignment vertical="center"/>
    </xf>
    <xf numFmtId="0" fontId="15" fillId="8" borderId="91" xfId="0" applyFont="1" applyFill="1" applyBorder="1">
      <alignment vertical="center"/>
    </xf>
    <xf numFmtId="0" fontId="15" fillId="8" borderId="35" xfId="0" applyFont="1" applyFill="1" applyBorder="1">
      <alignment vertical="center"/>
    </xf>
    <xf numFmtId="178" fontId="56" fillId="0" borderId="92" xfId="0" applyNumberFormat="1" applyFont="1" applyBorder="1" applyAlignment="1">
      <alignment horizontal="left" vertical="center" wrapText="1"/>
    </xf>
    <xf numFmtId="0" fontId="15" fillId="8" borderId="53" xfId="0" applyFont="1" applyFill="1" applyBorder="1">
      <alignment vertical="center"/>
    </xf>
    <xf numFmtId="0" fontId="15" fillId="8" borderId="55" xfId="0" applyFont="1" applyFill="1" applyBorder="1">
      <alignment vertical="center"/>
    </xf>
    <xf numFmtId="0" fontId="66" fillId="0" borderId="45" xfId="0" applyFont="1" applyBorder="1" applyAlignment="1">
      <alignment vertical="center" wrapText="1"/>
    </xf>
    <xf numFmtId="0" fontId="56" fillId="0" borderId="92" xfId="0" applyFont="1" applyBorder="1">
      <alignment vertical="center"/>
    </xf>
    <xf numFmtId="0" fontId="65" fillId="0" borderId="57" xfId="0" applyFont="1" applyBorder="1" applyAlignment="1">
      <alignment horizontal="left" vertical="center"/>
    </xf>
    <xf numFmtId="0" fontId="65" fillId="0" borderId="50" xfId="0" applyFont="1" applyBorder="1" applyAlignment="1">
      <alignment horizontal="left" vertical="center"/>
    </xf>
    <xf numFmtId="0" fontId="15" fillId="8" borderId="93" xfId="0" applyFont="1" applyFill="1" applyBorder="1">
      <alignment vertical="center"/>
    </xf>
    <xf numFmtId="0" fontId="15" fillId="8" borderId="95" xfId="0" applyFont="1" applyFill="1" applyBorder="1">
      <alignment vertical="center"/>
    </xf>
    <xf numFmtId="0" fontId="66" fillId="0" borderId="97" xfId="0" applyFont="1" applyBorder="1">
      <alignment vertical="center"/>
    </xf>
    <xf numFmtId="0" fontId="56" fillId="0" borderId="97" xfId="0" applyFont="1" applyBorder="1">
      <alignment vertical="center"/>
    </xf>
    <xf numFmtId="0" fontId="15" fillId="8" borderId="45" xfId="0" applyFont="1" applyFill="1" applyBorder="1">
      <alignment vertical="center"/>
    </xf>
    <xf numFmtId="0" fontId="15" fillId="8" borderId="40" xfId="0" applyFont="1" applyFill="1" applyBorder="1">
      <alignment vertical="center"/>
    </xf>
    <xf numFmtId="0" fontId="66" fillId="0" borderId="96" xfId="0" applyFont="1" applyBorder="1">
      <alignment vertical="center"/>
    </xf>
    <xf numFmtId="0" fontId="56" fillId="0" borderId="96" xfId="0" applyFont="1" applyBorder="1">
      <alignment vertical="center"/>
    </xf>
    <xf numFmtId="0" fontId="65" fillId="0" borderId="51" xfId="0" applyFont="1" applyBorder="1" applyAlignment="1">
      <alignment horizontal="left" vertical="center"/>
    </xf>
    <xf numFmtId="0" fontId="18" fillId="0" borderId="57" xfId="0" applyFont="1" applyBorder="1" applyAlignment="1">
      <alignment horizontal="left" vertical="center"/>
    </xf>
    <xf numFmtId="0" fontId="65" fillId="0" borderId="99" xfId="0" applyFont="1" applyBorder="1" applyAlignment="1">
      <alignment horizontal="left" vertical="center"/>
    </xf>
    <xf numFmtId="0" fontId="15" fillId="8" borderId="51" xfId="0" applyFont="1" applyFill="1" applyBorder="1">
      <alignment vertical="center"/>
    </xf>
    <xf numFmtId="0" fontId="15" fillId="8" borderId="102" xfId="0" applyFont="1" applyFill="1" applyBorder="1">
      <alignment vertical="center"/>
    </xf>
    <xf numFmtId="0" fontId="66" fillId="0" borderId="101" xfId="0" applyFont="1" applyBorder="1">
      <alignment vertical="center"/>
    </xf>
    <xf numFmtId="0" fontId="56" fillId="0" borderId="101" xfId="0" applyFont="1" applyBorder="1">
      <alignment vertical="center"/>
    </xf>
    <xf numFmtId="0" fontId="66" fillId="0" borderId="93" xfId="0" applyFont="1" applyBorder="1">
      <alignment vertical="center"/>
    </xf>
    <xf numFmtId="0" fontId="97" fillId="0" borderId="92" xfId="0" applyFont="1" applyBorder="1" applyAlignment="1">
      <alignment vertical="center" wrapText="1"/>
    </xf>
    <xf numFmtId="0" fontId="65" fillId="0" borderId="100" xfId="0" applyFont="1" applyBorder="1" applyAlignment="1">
      <alignment horizontal="left" vertical="center"/>
    </xf>
    <xf numFmtId="0" fontId="15" fillId="8" borderId="41" xfId="0" applyFont="1" applyFill="1" applyBorder="1">
      <alignment vertical="center"/>
    </xf>
    <xf numFmtId="0" fontId="15" fillId="8" borderId="43" xfId="0" applyFont="1" applyFill="1" applyBorder="1">
      <alignment vertical="center"/>
    </xf>
    <xf numFmtId="0" fontId="56" fillId="0" borderId="103" xfId="0" applyFont="1" applyBorder="1" applyAlignment="1">
      <alignment vertical="center" wrapText="1"/>
    </xf>
    <xf numFmtId="0" fontId="15" fillId="8" borderId="56" xfId="0" applyFont="1" applyFill="1" applyBorder="1">
      <alignment vertical="center"/>
    </xf>
    <xf numFmtId="0" fontId="15" fillId="8" borderId="57" xfId="0" applyFont="1" applyFill="1" applyBorder="1">
      <alignment vertical="center"/>
    </xf>
    <xf numFmtId="0" fontId="66" fillId="0" borderId="34" xfId="0" applyFont="1" applyBorder="1" applyAlignment="1">
      <alignment vertical="center" wrapText="1"/>
    </xf>
    <xf numFmtId="0" fontId="66" fillId="0" borderId="51" xfId="0" applyFont="1" applyBorder="1">
      <alignment vertical="center"/>
    </xf>
    <xf numFmtId="0" fontId="65" fillId="0" borderId="103" xfId="0" applyFont="1" applyBorder="1">
      <alignment vertical="center"/>
    </xf>
    <xf numFmtId="0" fontId="56" fillId="0" borderId="103" xfId="0" applyFont="1" applyBorder="1">
      <alignment vertical="center"/>
    </xf>
    <xf numFmtId="0" fontId="65" fillId="0" borderId="98" xfId="0" applyFont="1" applyBorder="1">
      <alignment vertical="center"/>
    </xf>
    <xf numFmtId="0" fontId="66" fillId="0" borderId="42" xfId="0" applyFont="1" applyBorder="1" applyAlignment="1">
      <alignment vertical="center" wrapText="1"/>
    </xf>
    <xf numFmtId="0" fontId="56" fillId="0" borderId="98" xfId="0" applyFont="1" applyBorder="1">
      <alignment vertical="center"/>
    </xf>
    <xf numFmtId="0" fontId="66" fillId="0" borderId="53" xfId="0" applyFont="1" applyBorder="1" applyAlignment="1">
      <alignment vertical="center" wrapText="1"/>
    </xf>
    <xf numFmtId="0" fontId="15" fillId="8" borderId="34" xfId="0" applyFont="1" applyFill="1" applyBorder="1">
      <alignment vertical="center"/>
    </xf>
    <xf numFmtId="0" fontId="66" fillId="0" borderId="54" xfId="0" applyFont="1" applyBorder="1" applyAlignment="1">
      <alignment vertical="center" wrapText="1"/>
    </xf>
    <xf numFmtId="0" fontId="56" fillId="0" borderId="92" xfId="0" applyFont="1" applyBorder="1" applyAlignment="1">
      <alignment vertical="center" wrapText="1"/>
    </xf>
    <xf numFmtId="0" fontId="15" fillId="0" borderId="56" xfId="0" applyFont="1" applyBorder="1">
      <alignment vertical="center"/>
    </xf>
    <xf numFmtId="0" fontId="56" fillId="0" borderId="104" xfId="0" applyFont="1" applyBorder="1">
      <alignment vertical="center"/>
    </xf>
    <xf numFmtId="0" fontId="65" fillId="0" borderId="98" xfId="0" applyFont="1" applyBorder="1" applyAlignment="1">
      <alignment horizontal="left" vertical="center" wrapText="1"/>
    </xf>
    <xf numFmtId="0" fontId="66" fillId="8" borderId="93" xfId="0" applyFont="1" applyFill="1" applyBorder="1">
      <alignment vertical="center"/>
    </xf>
    <xf numFmtId="0" fontId="67" fillId="0" borderId="57" xfId="0" applyFont="1" applyBorder="1" applyAlignment="1">
      <alignment horizontal="left" vertical="center"/>
    </xf>
    <xf numFmtId="0" fontId="66" fillId="0" borderId="45" xfId="0" applyFont="1" applyBorder="1">
      <alignment vertical="center"/>
    </xf>
    <xf numFmtId="0" fontId="66" fillId="8" borderId="45" xfId="0" applyFont="1" applyFill="1" applyBorder="1">
      <alignment vertical="center"/>
    </xf>
    <xf numFmtId="0" fontId="66" fillId="8" borderId="51" xfId="0" applyFont="1" applyFill="1" applyBorder="1">
      <alignment vertical="center"/>
    </xf>
    <xf numFmtId="0" fontId="15" fillId="0" borderId="91" xfId="0" applyFont="1" applyBorder="1">
      <alignment vertical="center"/>
    </xf>
    <xf numFmtId="0" fontId="66" fillId="8" borderId="95" xfId="0" applyFont="1" applyFill="1" applyBorder="1">
      <alignment vertical="center"/>
    </xf>
    <xf numFmtId="0" fontId="67" fillId="0" borderId="57" xfId="0" applyFont="1" applyBorder="1" applyAlignment="1">
      <alignment horizontal="left" vertical="top"/>
    </xf>
    <xf numFmtId="0" fontId="66" fillId="8" borderId="41" xfId="0" applyFont="1" applyFill="1" applyBorder="1">
      <alignment vertical="center"/>
    </xf>
    <xf numFmtId="0" fontId="68" fillId="0" borderId="34" xfId="0" applyFont="1" applyBorder="1">
      <alignment vertical="center"/>
    </xf>
    <xf numFmtId="0" fontId="66" fillId="7" borderId="34" xfId="0" applyFont="1" applyFill="1" applyBorder="1">
      <alignment vertical="center"/>
    </xf>
    <xf numFmtId="0" fontId="66" fillId="2" borderId="54" xfId="0" applyFont="1" applyFill="1" applyBorder="1">
      <alignment vertical="center"/>
    </xf>
    <xf numFmtId="0" fontId="66" fillId="2" borderId="55" xfId="0" applyFont="1" applyFill="1" applyBorder="1">
      <alignment vertical="center"/>
    </xf>
    <xf numFmtId="0" fontId="65" fillId="7" borderId="53" xfId="0" applyFont="1" applyFill="1" applyBorder="1" applyAlignment="1">
      <alignment horizontal="left" vertical="center"/>
    </xf>
    <xf numFmtId="0" fontId="55" fillId="7" borderId="54" xfId="0" applyFont="1" applyFill="1" applyBorder="1">
      <alignment vertical="center"/>
    </xf>
    <xf numFmtId="0" fontId="66" fillId="7" borderId="92" xfId="0" applyFont="1" applyFill="1" applyBorder="1">
      <alignment vertical="center"/>
    </xf>
    <xf numFmtId="0" fontId="66" fillId="7" borderId="103" xfId="0" applyFont="1" applyFill="1" applyBorder="1">
      <alignment vertical="center"/>
    </xf>
    <xf numFmtId="0" fontId="65" fillId="7" borderId="93" xfId="0" applyFont="1" applyFill="1" applyBorder="1" applyAlignment="1">
      <alignment horizontal="left" vertical="center"/>
    </xf>
    <xf numFmtId="0" fontId="66" fillId="0" borderId="94" xfId="0" applyFont="1" applyBorder="1" applyAlignment="1">
      <alignment vertical="center" wrapText="1"/>
    </xf>
    <xf numFmtId="0" fontId="66" fillId="7" borderId="97" xfId="0" applyFont="1" applyFill="1" applyBorder="1">
      <alignment vertical="center"/>
    </xf>
    <xf numFmtId="0" fontId="65" fillId="7" borderId="45" xfId="0" applyFont="1" applyFill="1" applyBorder="1" applyAlignment="1">
      <alignment horizontal="left" vertical="center"/>
    </xf>
    <xf numFmtId="0" fontId="66" fillId="7" borderId="96" xfId="0" applyFont="1" applyFill="1" applyBorder="1">
      <alignment vertical="center"/>
    </xf>
    <xf numFmtId="0" fontId="65" fillId="7" borderId="41" xfId="0" applyFont="1" applyFill="1" applyBorder="1" applyAlignment="1">
      <alignment horizontal="left" vertical="center"/>
    </xf>
    <xf numFmtId="0" fontId="66" fillId="7" borderId="98" xfId="0" applyFont="1" applyFill="1" applyBorder="1">
      <alignment vertical="center"/>
    </xf>
    <xf numFmtId="0" fontId="65" fillId="7" borderId="113" xfId="0" applyFont="1" applyFill="1" applyBorder="1" applyAlignment="1">
      <alignment horizontal="left" vertical="center" wrapText="1"/>
    </xf>
    <xf numFmtId="0" fontId="65" fillId="7" borderId="114" xfId="0" applyFont="1" applyFill="1" applyBorder="1" applyAlignment="1">
      <alignment horizontal="left" vertical="center"/>
    </xf>
    <xf numFmtId="0" fontId="65" fillId="0" borderId="34" xfId="0" applyFont="1" applyBorder="1" applyAlignment="1">
      <alignment horizontal="left" vertical="center"/>
    </xf>
    <xf numFmtId="0" fontId="66" fillId="2" borderId="35" xfId="0" applyFont="1" applyFill="1" applyBorder="1">
      <alignment vertical="center"/>
    </xf>
    <xf numFmtId="0" fontId="66" fillId="2" borderId="59" xfId="0" applyFont="1" applyFill="1" applyBorder="1">
      <alignment vertical="center"/>
    </xf>
    <xf numFmtId="0" fontId="18" fillId="0" borderId="36" xfId="0" applyFont="1" applyBorder="1" applyAlignment="1">
      <alignment vertical="center" wrapText="1"/>
    </xf>
    <xf numFmtId="0" fontId="66" fillId="0" borderId="92" xfId="0" applyFont="1" applyBorder="1">
      <alignment vertical="center"/>
    </xf>
    <xf numFmtId="0" fontId="66" fillId="8" borderId="58" xfId="0" applyFont="1" applyFill="1" applyBorder="1">
      <alignment vertical="center"/>
    </xf>
    <xf numFmtId="0" fontId="66" fillId="8" borderId="59" xfId="0" applyFont="1" applyFill="1" applyBorder="1">
      <alignment vertical="center"/>
    </xf>
    <xf numFmtId="0" fontId="66" fillId="0" borderId="99" xfId="5" applyFont="1" applyBorder="1" applyAlignment="1" applyProtection="1">
      <alignment horizontal="left" vertical="center" wrapText="1"/>
    </xf>
    <xf numFmtId="0" fontId="66" fillId="0" borderId="100" xfId="0" applyFont="1" applyBorder="1">
      <alignment vertical="center"/>
    </xf>
    <xf numFmtId="0" fontId="66" fillId="0" borderId="54" xfId="0" applyFont="1" applyBorder="1" applyAlignment="1">
      <alignment horizontal="right" vertical="center"/>
    </xf>
    <xf numFmtId="0" fontId="66" fillId="0" borderId="96" xfId="0" applyFont="1" applyBorder="1" applyAlignment="1">
      <alignment vertical="center" wrapText="1"/>
    </xf>
    <xf numFmtId="0" fontId="66" fillId="8" borderId="50" xfId="0" applyFont="1" applyFill="1" applyBorder="1">
      <alignment vertical="center"/>
    </xf>
    <xf numFmtId="0" fontId="66" fillId="8" borderId="49" xfId="0" applyFont="1" applyFill="1" applyBorder="1">
      <alignment vertical="center"/>
    </xf>
    <xf numFmtId="0" fontId="66" fillId="0" borderId="99" xfId="0" applyFont="1" applyBorder="1" applyAlignment="1">
      <alignment vertical="center" wrapText="1"/>
    </xf>
    <xf numFmtId="0" fontId="66" fillId="0" borderId="50" xfId="0" applyFont="1" applyBorder="1">
      <alignment vertical="center"/>
    </xf>
    <xf numFmtId="0" fontId="66" fillId="0" borderId="39" xfId="0" applyFont="1" applyBorder="1" applyAlignment="1">
      <alignment vertical="center" wrapText="1"/>
    </xf>
    <xf numFmtId="0" fontId="65" fillId="0" borderId="133" xfId="0" applyFont="1" applyBorder="1">
      <alignment vertical="center"/>
    </xf>
    <xf numFmtId="0" fontId="65" fillId="0" borderId="117" xfId="0" applyFont="1" applyBorder="1" applyAlignment="1">
      <alignment horizontal="left" vertical="center"/>
    </xf>
    <xf numFmtId="0" fontId="66" fillId="0" borderId="52" xfId="0" applyFont="1" applyBorder="1" applyAlignment="1">
      <alignment vertical="center" wrapText="1"/>
    </xf>
    <xf numFmtId="0" fontId="18" fillId="0" borderId="94" xfId="0" applyFont="1" applyBorder="1">
      <alignment vertical="center"/>
    </xf>
    <xf numFmtId="0" fontId="66" fillId="0" borderId="44" xfId="0" applyFont="1" applyBorder="1" applyAlignment="1">
      <alignment horizontal="right" vertical="center"/>
    </xf>
    <xf numFmtId="0" fontId="66" fillId="8" borderId="50" xfId="0" applyFont="1" applyFill="1" applyBorder="1" applyAlignment="1">
      <alignment horizontal="right" vertical="center"/>
    </xf>
    <xf numFmtId="0" fontId="66" fillId="8" borderId="49" xfId="0" applyFont="1" applyFill="1" applyBorder="1" applyAlignment="1">
      <alignment horizontal="right" vertical="center"/>
    </xf>
    <xf numFmtId="0" fontId="36" fillId="0" borderId="99" xfId="5" applyFont="1" applyBorder="1" applyAlignment="1" applyProtection="1">
      <alignment horizontal="left" vertical="center" wrapText="1"/>
    </xf>
    <xf numFmtId="0" fontId="18" fillId="0" borderId="103" xfId="0" applyFont="1" applyBorder="1">
      <alignment vertical="center"/>
    </xf>
    <xf numFmtId="0" fontId="88" fillId="0" borderId="103" xfId="0" applyFont="1" applyBorder="1" applyAlignment="1">
      <alignment vertical="center" wrapText="1"/>
    </xf>
    <xf numFmtId="0" fontId="66" fillId="0" borderId="104" xfId="0" applyFont="1" applyBorder="1">
      <alignment vertical="center"/>
    </xf>
    <xf numFmtId="0" fontId="66" fillId="0" borderId="43" xfId="0" applyFont="1" applyBorder="1">
      <alignment vertical="center"/>
    </xf>
    <xf numFmtId="0" fontId="66" fillId="0" borderId="98" xfId="0" applyFont="1" applyBorder="1">
      <alignment vertical="center"/>
    </xf>
    <xf numFmtId="0" fontId="56" fillId="8" borderId="45" xfId="0" applyFont="1" applyFill="1" applyBorder="1">
      <alignment vertical="center"/>
    </xf>
    <xf numFmtId="0" fontId="66" fillId="0" borderId="102" xfId="0" applyFont="1" applyBorder="1">
      <alignment vertical="center"/>
    </xf>
    <xf numFmtId="0" fontId="18" fillId="0" borderId="39" xfId="0" applyFont="1" applyBorder="1">
      <alignment vertical="center"/>
    </xf>
    <xf numFmtId="0" fontId="66" fillId="0" borderId="96" xfId="0" applyFont="1" applyBorder="1" applyAlignment="1">
      <alignment horizontal="left" vertical="center"/>
    </xf>
    <xf numFmtId="0" fontId="66" fillId="8" borderId="52" xfId="0" applyFont="1" applyFill="1" applyBorder="1">
      <alignment vertical="center"/>
    </xf>
    <xf numFmtId="0" fontId="66" fillId="8" borderId="91" xfId="0" applyFont="1" applyFill="1" applyBorder="1">
      <alignment vertical="center"/>
    </xf>
    <xf numFmtId="0" fontId="66" fillId="8" borderId="35" xfId="0" applyFont="1" applyFill="1" applyBorder="1">
      <alignment vertical="center"/>
    </xf>
    <xf numFmtId="0" fontId="66" fillId="0" borderId="103" xfId="0" applyFont="1" applyBorder="1" applyAlignment="1">
      <alignment horizontal="left" vertical="center"/>
    </xf>
    <xf numFmtId="0" fontId="36" fillId="0" borderId="98" xfId="5" applyFont="1" applyBorder="1" applyAlignment="1" applyProtection="1">
      <alignment horizontal="left" vertical="center" wrapText="1"/>
    </xf>
    <xf numFmtId="0" fontId="65" fillId="0" borderId="91" xfId="0" applyFont="1" applyBorder="1" applyAlignment="1">
      <alignment vertical="center" wrapText="1"/>
    </xf>
    <xf numFmtId="0" fontId="66" fillId="0" borderId="92" xfId="0" applyFont="1" applyBorder="1" applyAlignment="1">
      <alignment vertical="center" wrapText="1"/>
    </xf>
    <xf numFmtId="0" fontId="66" fillId="0" borderId="0" xfId="0" applyFont="1" applyAlignment="1">
      <alignment vertical="center" wrapText="1"/>
    </xf>
    <xf numFmtId="0" fontId="65" fillId="0" borderId="110" xfId="0" applyFont="1" applyBorder="1" applyAlignment="1">
      <alignment horizontal="left" vertical="center"/>
    </xf>
    <xf numFmtId="0" fontId="66" fillId="8" borderId="54" xfId="0" applyFont="1" applyFill="1" applyBorder="1">
      <alignment vertical="center"/>
    </xf>
    <xf numFmtId="0" fontId="73" fillId="0" borderId="92" xfId="5" applyFont="1" applyBorder="1" applyAlignment="1" applyProtection="1">
      <alignment vertical="center" wrapText="1"/>
    </xf>
    <xf numFmtId="0" fontId="16" fillId="2" borderId="58" xfId="0" applyFont="1" applyFill="1" applyBorder="1">
      <alignment vertical="center"/>
    </xf>
    <xf numFmtId="0" fontId="68" fillId="0" borderId="0" xfId="0" applyFont="1">
      <alignment vertical="center"/>
    </xf>
    <xf numFmtId="0" fontId="82" fillId="0" borderId="0" xfId="0" applyFont="1">
      <alignment vertical="center"/>
    </xf>
    <xf numFmtId="0" fontId="66" fillId="0" borderId="58" xfId="0" applyFont="1" applyBorder="1" applyAlignment="1" applyProtection="1">
      <alignment vertical="center" wrapText="1"/>
      <protection locked="0"/>
    </xf>
    <xf numFmtId="0" fontId="66" fillId="0" borderId="56" xfId="0" applyFont="1" applyBorder="1" applyProtection="1">
      <alignment vertical="center"/>
      <protection locked="0"/>
    </xf>
    <xf numFmtId="49" fontId="66" fillId="0" borderId="53" xfId="0" applyNumberFormat="1" applyFont="1" applyBorder="1" applyAlignment="1" applyProtection="1">
      <alignment horizontal="left" vertical="center"/>
      <protection locked="0"/>
    </xf>
    <xf numFmtId="0" fontId="66" fillId="0" borderId="117" xfId="0" applyFont="1" applyBorder="1" applyProtection="1">
      <alignment vertical="center"/>
      <protection locked="0"/>
    </xf>
    <xf numFmtId="0" fontId="66" fillId="0" borderId="91" xfId="0" applyFont="1" applyBorder="1" applyAlignment="1" applyProtection="1">
      <alignment horizontal="left" vertical="center"/>
      <protection locked="0"/>
    </xf>
    <xf numFmtId="176" fontId="66" fillId="0" borderId="53" xfId="0" applyNumberFormat="1" applyFont="1" applyBorder="1" applyProtection="1">
      <alignment vertical="center"/>
      <protection locked="0"/>
    </xf>
    <xf numFmtId="0" fontId="76" fillId="0" borderId="91" xfId="0" applyFont="1" applyBorder="1" applyAlignment="1" applyProtection="1">
      <alignment horizontal="left" vertical="center"/>
      <protection locked="0"/>
    </xf>
    <xf numFmtId="0" fontId="66" fillId="0" borderId="93" xfId="0" applyFont="1" applyBorder="1" applyAlignment="1" applyProtection="1">
      <alignment vertical="center" wrapText="1"/>
      <protection locked="0"/>
    </xf>
    <xf numFmtId="0" fontId="25" fillId="0" borderId="0" xfId="5" applyFont="1" applyAlignment="1" applyProtection="1">
      <alignment vertical="center"/>
    </xf>
    <xf numFmtId="0" fontId="18" fillId="0" borderId="0" xfId="0" applyFont="1" applyAlignment="1">
      <alignment vertical="center" wrapText="1"/>
    </xf>
    <xf numFmtId="0" fontId="19" fillId="0" borderId="0" xfId="0" applyFont="1" applyAlignment="1">
      <alignment horizontal="center" vertical="center" wrapText="1"/>
    </xf>
    <xf numFmtId="0" fontId="16" fillId="3" borderId="37" xfId="0" applyFont="1" applyFill="1" applyBorder="1">
      <alignment vertical="center"/>
    </xf>
    <xf numFmtId="0" fontId="16" fillId="3" borderId="38" xfId="0" applyFont="1" applyFill="1" applyBorder="1">
      <alignment vertical="center"/>
    </xf>
    <xf numFmtId="0" fontId="16" fillId="3" borderId="35" xfId="0" applyFont="1" applyFill="1" applyBorder="1">
      <alignment vertical="center"/>
    </xf>
    <xf numFmtId="0" fontId="80" fillId="0" borderId="0" xfId="0" applyFont="1">
      <alignment vertical="center"/>
    </xf>
    <xf numFmtId="0" fontId="52" fillId="0" borderId="0" xfId="0" applyFont="1" applyAlignment="1">
      <alignment horizontal="left" vertical="center" readingOrder="1"/>
    </xf>
    <xf numFmtId="0" fontId="53" fillId="0" borderId="0" xfId="0" applyFont="1">
      <alignment vertical="center"/>
    </xf>
    <xf numFmtId="0" fontId="53" fillId="0" borderId="0" xfId="0" applyFont="1" applyAlignment="1">
      <alignment vertical="center" wrapText="1"/>
    </xf>
    <xf numFmtId="0" fontId="53" fillId="0" borderId="36" xfId="0" applyFont="1" applyBorder="1">
      <alignment vertical="center"/>
    </xf>
    <xf numFmtId="0" fontId="16" fillId="3" borderId="46" xfId="0" applyFont="1" applyFill="1" applyBorder="1">
      <alignment vertical="center"/>
    </xf>
    <xf numFmtId="0" fontId="16" fillId="0" borderId="53" xfId="0" applyFont="1" applyBorder="1">
      <alignment vertical="center"/>
    </xf>
    <xf numFmtId="0" fontId="101" fillId="0" borderId="53" xfId="0" applyFont="1" applyBorder="1">
      <alignment vertical="center"/>
    </xf>
    <xf numFmtId="0" fontId="103" fillId="0" borderId="50" xfId="0" applyFont="1" applyBorder="1">
      <alignment vertical="center"/>
    </xf>
    <xf numFmtId="0" fontId="102" fillId="0" borderId="45" xfId="0" applyFont="1" applyBorder="1">
      <alignment vertical="center"/>
    </xf>
    <xf numFmtId="0" fontId="65" fillId="0" borderId="40" xfId="0" applyFont="1" applyBorder="1">
      <alignment vertical="center"/>
    </xf>
    <xf numFmtId="0" fontId="102" fillId="0" borderId="58" xfId="0" applyFont="1" applyBorder="1" applyAlignment="1">
      <alignment horizontal="right" vertical="center"/>
    </xf>
    <xf numFmtId="0" fontId="102" fillId="0" borderId="93" xfId="0" applyFont="1" applyBorder="1">
      <alignment vertical="center"/>
    </xf>
    <xf numFmtId="0" fontId="102" fillId="0" borderId="50" xfId="0" applyFont="1" applyBorder="1">
      <alignment vertical="center"/>
    </xf>
    <xf numFmtId="0" fontId="102" fillId="0" borderId="53" xfId="0" applyFont="1" applyBorder="1">
      <alignment vertical="center"/>
    </xf>
    <xf numFmtId="0" fontId="1" fillId="0" borderId="0" xfId="0" applyFont="1">
      <alignment vertical="center"/>
    </xf>
    <xf numFmtId="0" fontId="21" fillId="0" borderId="0" xfId="0" applyFont="1">
      <alignment vertical="center"/>
    </xf>
    <xf numFmtId="0" fontId="20" fillId="0" borderId="0" xfId="0" applyFont="1" applyAlignment="1">
      <alignment horizontal="center" vertical="center"/>
    </xf>
    <xf numFmtId="0" fontId="21" fillId="0" borderId="0" xfId="0" applyFont="1" applyAlignment="1">
      <alignment horizontal="center" vertical="center"/>
    </xf>
    <xf numFmtId="0" fontId="6" fillId="0" borderId="0" xfId="0" applyFont="1" applyAlignment="1">
      <alignment horizontal="right" vertical="center"/>
    </xf>
    <xf numFmtId="0" fontId="34" fillId="0" borderId="0" xfId="5" applyFont="1" applyAlignment="1" applyProtection="1">
      <alignment horizontal="center" vertical="center"/>
    </xf>
    <xf numFmtId="0" fontId="13" fillId="0" borderId="0" xfId="0" applyFont="1">
      <alignment vertical="center"/>
    </xf>
    <xf numFmtId="0" fontId="19" fillId="0" borderId="0" xfId="0" applyFont="1" applyAlignment="1">
      <alignment horizontal="right" vertical="center"/>
    </xf>
    <xf numFmtId="0" fontId="21" fillId="0" borderId="0" xfId="0" applyFont="1" applyAlignment="1">
      <alignment horizontal="right" vertical="center"/>
    </xf>
    <xf numFmtId="0" fontId="21" fillId="0" borderId="0" xfId="0" applyFont="1" applyAlignment="1">
      <alignment horizontal="left" vertical="center"/>
    </xf>
    <xf numFmtId="0" fontId="7" fillId="0" borderId="0" xfId="0" applyFont="1">
      <alignment vertical="center"/>
    </xf>
    <xf numFmtId="0" fontId="9" fillId="0" borderId="0" xfId="0" applyFont="1">
      <alignment vertical="center"/>
    </xf>
    <xf numFmtId="0" fontId="0" fillId="0" borderId="0" xfId="0" applyAlignment="1">
      <alignment horizontal="center" vertical="center" wrapText="1"/>
    </xf>
    <xf numFmtId="0" fontId="19" fillId="0" borderId="0" xfId="0" applyFont="1" applyAlignment="1">
      <alignment horizontal="left" vertical="center"/>
    </xf>
    <xf numFmtId="0" fontId="29" fillId="0" borderId="0" xfId="0" applyFont="1" applyAlignment="1">
      <alignment horizontal="left" vertical="center"/>
    </xf>
    <xf numFmtId="0" fontId="30" fillId="0" borderId="0" xfId="0" applyFont="1" applyAlignment="1">
      <alignment horizontal="center" vertical="center" wrapText="1"/>
    </xf>
    <xf numFmtId="0" fontId="20" fillId="0" borderId="0" xfId="0" applyFont="1" applyAlignment="1">
      <alignment horizontal="center" vertical="center" wrapText="1"/>
    </xf>
    <xf numFmtId="0" fontId="21" fillId="0" borderId="0" xfId="0" applyFont="1" applyAlignment="1">
      <alignment horizontal="center" vertical="center" wrapText="1"/>
    </xf>
    <xf numFmtId="0" fontId="7" fillId="0" borderId="16" xfId="0" applyFont="1" applyBorder="1">
      <alignment vertical="center"/>
    </xf>
    <xf numFmtId="0" fontId="26" fillId="0" borderId="0" xfId="0" applyFont="1">
      <alignment vertical="center"/>
    </xf>
    <xf numFmtId="0" fontId="11" fillId="0" borderId="0" xfId="0" applyFont="1" applyAlignment="1">
      <alignment horizontal="center" vertical="center"/>
    </xf>
    <xf numFmtId="0" fontId="34" fillId="0" borderId="0" xfId="5" applyFont="1" applyProtection="1">
      <alignment vertical="center"/>
    </xf>
    <xf numFmtId="0" fontId="27" fillId="0" borderId="0" xfId="0" applyFont="1" applyAlignment="1">
      <alignment horizontal="center" vertical="center"/>
    </xf>
    <xf numFmtId="0" fontId="78" fillId="0" borderId="0" xfId="0" applyFont="1" applyAlignment="1">
      <alignment horizontal="center" vertical="center"/>
    </xf>
    <xf numFmtId="0" fontId="91" fillId="0" borderId="0" xfId="0" applyFont="1" applyAlignment="1">
      <alignment horizontal="right" vertical="center"/>
    </xf>
    <xf numFmtId="0" fontId="93" fillId="0" borderId="0" xfId="0" applyFont="1" applyAlignment="1">
      <alignment horizontal="center" vertical="center"/>
    </xf>
    <xf numFmtId="0" fontId="38" fillId="0" borderId="0" xfId="0" applyFont="1">
      <alignment vertical="center"/>
    </xf>
    <xf numFmtId="0" fontId="38" fillId="0" borderId="0" xfId="0" applyFont="1" applyAlignment="1">
      <alignment horizontal="right" vertical="center"/>
    </xf>
    <xf numFmtId="0" fontId="41" fillId="0" borderId="0" xfId="3" applyFont="1" applyAlignment="1">
      <alignment vertical="center"/>
    </xf>
    <xf numFmtId="0" fontId="38" fillId="0" borderId="12" xfId="0" applyFont="1" applyBorder="1">
      <alignment vertical="center"/>
    </xf>
    <xf numFmtId="0" fontId="38" fillId="0" borderId="13" xfId="0" applyFont="1" applyBorder="1">
      <alignment vertical="center"/>
    </xf>
    <xf numFmtId="0" fontId="38" fillId="0" borderId="14" xfId="0" applyFont="1" applyBorder="1">
      <alignment vertical="center"/>
    </xf>
    <xf numFmtId="0" fontId="38" fillId="0" borderId="16" xfId="0" applyFont="1" applyBorder="1">
      <alignment vertical="center"/>
    </xf>
    <xf numFmtId="0" fontId="38" fillId="0" borderId="1" xfId="0" applyFont="1" applyBorder="1">
      <alignment vertical="center"/>
    </xf>
    <xf numFmtId="0" fontId="38" fillId="0" borderId="1" xfId="0" applyFont="1" applyBorder="1" applyAlignment="1"/>
    <xf numFmtId="0" fontId="38" fillId="0" borderId="15" xfId="0" applyFont="1" applyBorder="1">
      <alignment vertical="center"/>
    </xf>
    <xf numFmtId="0" fontId="42" fillId="0" borderId="16" xfId="0" applyFont="1" applyBorder="1" applyAlignment="1">
      <alignment horizontal="center" vertical="center"/>
    </xf>
    <xf numFmtId="49" fontId="39" fillId="0" borderId="16" xfId="0" applyNumberFormat="1" applyFont="1" applyBorder="1" applyAlignment="1">
      <alignment horizontal="center" vertical="center"/>
    </xf>
    <xf numFmtId="49" fontId="39" fillId="0" borderId="0" xfId="0" applyNumberFormat="1" applyFont="1" applyAlignment="1">
      <alignment horizontal="center" vertical="center"/>
    </xf>
    <xf numFmtId="49" fontId="4" fillId="0" borderId="0" xfId="0" applyNumberFormat="1" applyFont="1" applyAlignment="1">
      <alignment horizontal="center" vertical="center"/>
    </xf>
    <xf numFmtId="0" fontId="40" fillId="0" borderId="0" xfId="0" applyFont="1">
      <alignment vertical="center"/>
    </xf>
    <xf numFmtId="0" fontId="8" fillId="0" borderId="0" xfId="0" applyFont="1">
      <alignment vertical="center"/>
    </xf>
    <xf numFmtId="0" fontId="40" fillId="0" borderId="0" xfId="0" applyFont="1" applyAlignment="1">
      <alignment horizontal="left" vertical="center"/>
    </xf>
    <xf numFmtId="0" fontId="38" fillId="0" borderId="0" xfId="0" applyFont="1" applyAlignment="1">
      <alignment horizontal="center" vertical="center"/>
    </xf>
    <xf numFmtId="0" fontId="38" fillId="0" borderId="147" xfId="0" applyFont="1" applyBorder="1">
      <alignment vertical="center"/>
    </xf>
    <xf numFmtId="0" fontId="38" fillId="0" borderId="145" xfId="0" applyFont="1" applyBorder="1">
      <alignment vertical="center"/>
    </xf>
    <xf numFmtId="0" fontId="38" fillId="0" borderId="146" xfId="0" applyFont="1" applyBorder="1">
      <alignment vertical="center"/>
    </xf>
    <xf numFmtId="0" fontId="44" fillId="0" borderId="148" xfId="0" applyFont="1" applyBorder="1">
      <alignment vertical="center"/>
    </xf>
    <xf numFmtId="0" fontId="7" fillId="0" borderId="15" xfId="0" applyFont="1" applyBorder="1">
      <alignment vertical="center"/>
    </xf>
    <xf numFmtId="0" fontId="7" fillId="0" borderId="18" xfId="0" applyFont="1" applyBorder="1">
      <alignment vertical="center"/>
    </xf>
    <xf numFmtId="177" fontId="38" fillId="0" borderId="13" xfId="0" applyNumberFormat="1" applyFont="1" applyBorder="1" applyAlignment="1">
      <alignment horizontal="right" vertical="center"/>
    </xf>
    <xf numFmtId="0" fontId="7" fillId="0" borderId="14" xfId="0" applyFont="1" applyBorder="1">
      <alignment vertical="center"/>
    </xf>
    <xf numFmtId="49" fontId="40" fillId="0" borderId="0" xfId="0" applyNumberFormat="1" applyFont="1">
      <alignment vertical="center"/>
    </xf>
    <xf numFmtId="0" fontId="38" fillId="0" borderId="16" xfId="0" applyFont="1" applyBorder="1" applyAlignment="1">
      <alignment horizontal="right" vertical="center"/>
    </xf>
    <xf numFmtId="0" fontId="28" fillId="0" borderId="0" xfId="0" applyFont="1">
      <alignment vertical="center"/>
    </xf>
    <xf numFmtId="0" fontId="38" fillId="0" borderId="153" xfId="0" applyFont="1" applyBorder="1" applyAlignment="1">
      <alignment horizontal="center" vertical="center"/>
    </xf>
    <xf numFmtId="0" fontId="38" fillId="0" borderId="154" xfId="0" applyFont="1" applyBorder="1" applyAlignment="1">
      <alignment horizontal="center" vertical="center"/>
    </xf>
    <xf numFmtId="0" fontId="38" fillId="0" borderId="144" xfId="0" applyFont="1" applyBorder="1" applyAlignment="1">
      <alignment horizontal="center" vertical="center"/>
    </xf>
    <xf numFmtId="0" fontId="7"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0" fontId="7" fillId="0" borderId="5" xfId="0" applyFont="1" applyBorder="1">
      <alignment vertical="center"/>
    </xf>
    <xf numFmtId="0" fontId="7" fillId="0" borderId="6" xfId="0" applyFont="1" applyBorder="1">
      <alignment vertical="center"/>
    </xf>
    <xf numFmtId="0" fontId="28" fillId="0" borderId="5" xfId="0" applyFont="1" applyBorder="1">
      <alignment vertical="center"/>
    </xf>
    <xf numFmtId="0" fontId="7" fillId="0" borderId="8" xfId="0" applyFont="1" applyBorder="1">
      <alignment vertical="center"/>
    </xf>
    <xf numFmtId="0" fontId="7" fillId="0" borderId="1" xfId="0" applyFont="1" applyBorder="1">
      <alignment vertical="center"/>
    </xf>
    <xf numFmtId="0" fontId="7" fillId="0" borderId="7" xfId="0" applyFont="1" applyBorder="1">
      <alignment vertical="center"/>
    </xf>
    <xf numFmtId="0" fontId="7" fillId="0" borderId="17" xfId="0" applyFont="1" applyBorder="1">
      <alignment vertical="center"/>
    </xf>
    <xf numFmtId="0" fontId="8" fillId="0" borderId="18" xfId="0" applyFont="1" applyBorder="1">
      <alignment vertical="center"/>
    </xf>
    <xf numFmtId="0" fontId="7" fillId="0" borderId="19" xfId="0" applyFont="1" applyBorder="1">
      <alignment vertical="center"/>
    </xf>
    <xf numFmtId="0" fontId="38" fillId="0" borderId="0" xfId="0" applyFont="1" applyAlignment="1"/>
    <xf numFmtId="0" fontId="38" fillId="0" borderId="16" xfId="0" applyFont="1" applyBorder="1" applyAlignment="1">
      <alignment horizontal="center" vertical="center"/>
    </xf>
    <xf numFmtId="0" fontId="38" fillId="0" borderId="155" xfId="0" applyFont="1" applyBorder="1" applyAlignment="1">
      <alignment horizontal="center" vertical="center"/>
    </xf>
    <xf numFmtId="0" fontId="38" fillId="0" borderId="2" xfId="0" applyFont="1" applyBorder="1">
      <alignment vertical="center"/>
    </xf>
    <xf numFmtId="0" fontId="38" fillId="0" borderId="3" xfId="0" applyFont="1" applyBorder="1">
      <alignment vertical="center"/>
    </xf>
    <xf numFmtId="0" fontId="38" fillId="0" borderId="4" xfId="0" applyFont="1" applyBorder="1">
      <alignment vertical="center"/>
    </xf>
    <xf numFmtId="0" fontId="38" fillId="0" borderId="5" xfId="0" applyFont="1" applyBorder="1">
      <alignment vertical="center"/>
    </xf>
    <xf numFmtId="0" fontId="38" fillId="0" borderId="6" xfId="0" applyFont="1" applyBorder="1">
      <alignment vertical="center"/>
    </xf>
    <xf numFmtId="0" fontId="38" fillId="0" borderId="8" xfId="0" applyFont="1" applyBorder="1">
      <alignment vertical="center"/>
    </xf>
    <xf numFmtId="0" fontId="38" fillId="0" borderId="7" xfId="0" applyFont="1" applyBorder="1">
      <alignment vertical="center"/>
    </xf>
    <xf numFmtId="0" fontId="43" fillId="0" borderId="12" xfId="0" applyFont="1" applyBorder="1">
      <alignment vertical="center"/>
    </xf>
    <xf numFmtId="0" fontId="43" fillId="0" borderId="13" xfId="0" applyFont="1" applyBorder="1">
      <alignment vertical="center"/>
    </xf>
    <xf numFmtId="0" fontId="43" fillId="0" borderId="14" xfId="0" applyFont="1" applyBorder="1">
      <alignment vertical="center"/>
    </xf>
    <xf numFmtId="0" fontId="43" fillId="0" borderId="16" xfId="0" applyFont="1" applyBorder="1">
      <alignment vertical="center"/>
    </xf>
    <xf numFmtId="0" fontId="43" fillId="0" borderId="0" xfId="0" applyFont="1">
      <alignment vertical="center"/>
    </xf>
    <xf numFmtId="0" fontId="43" fillId="0" borderId="15" xfId="0" applyFont="1" applyBorder="1">
      <alignment vertical="center"/>
    </xf>
    <xf numFmtId="0" fontId="38" fillId="0" borderId="17" xfId="0" applyFont="1" applyBorder="1">
      <alignment vertical="center"/>
    </xf>
    <xf numFmtId="0" fontId="38" fillId="0" borderId="18" xfId="0" applyFont="1" applyBorder="1">
      <alignment vertical="center"/>
    </xf>
    <xf numFmtId="0" fontId="43" fillId="0" borderId="17" xfId="0" applyFont="1" applyBorder="1">
      <alignment vertical="center"/>
    </xf>
    <xf numFmtId="0" fontId="43" fillId="0" borderId="18" xfId="0" applyFont="1" applyBorder="1">
      <alignment vertical="center"/>
    </xf>
    <xf numFmtId="0" fontId="43" fillId="0" borderId="19" xfId="0" applyFont="1" applyBorder="1">
      <alignment vertical="center"/>
    </xf>
    <xf numFmtId="0" fontId="79" fillId="0" borderId="0" xfId="0" applyFont="1">
      <alignment vertical="center"/>
    </xf>
    <xf numFmtId="0" fontId="7" fillId="0" borderId="0" xfId="0" applyFont="1" applyAlignment="1">
      <alignment horizontal="center" vertical="center"/>
    </xf>
    <xf numFmtId="0" fontId="38" fillId="0" borderId="163" xfId="0" applyFont="1" applyBorder="1" applyAlignment="1">
      <alignment horizontal="center" vertical="center"/>
    </xf>
    <xf numFmtId="0" fontId="38" fillId="0" borderId="175" xfId="0" applyFont="1" applyBorder="1" applyAlignment="1">
      <alignment horizontal="center" vertical="center"/>
    </xf>
    <xf numFmtId="0" fontId="38" fillId="0" borderId="42" xfId="0" applyFont="1" applyBorder="1">
      <alignment vertical="center"/>
    </xf>
    <xf numFmtId="0" fontId="38" fillId="0" borderId="59" xfId="0" applyFont="1" applyBorder="1">
      <alignment vertical="center"/>
    </xf>
    <xf numFmtId="0" fontId="38" fillId="0" borderId="100" xfId="0" applyFont="1" applyBorder="1">
      <alignment vertical="center"/>
    </xf>
    <xf numFmtId="0" fontId="38" fillId="0" borderId="58" xfId="0" applyFont="1" applyBorder="1">
      <alignment vertical="center"/>
    </xf>
    <xf numFmtId="0" fontId="45" fillId="0" borderId="15" xfId="0" applyFont="1" applyBorder="1" applyAlignment="1">
      <alignment horizontal="center" vertical="center"/>
    </xf>
    <xf numFmtId="0" fontId="38" fillId="0" borderId="18" xfId="0" applyFont="1" applyBorder="1" applyAlignment="1">
      <alignment horizontal="center" vertical="center"/>
    </xf>
    <xf numFmtId="0" fontId="45" fillId="0" borderId="18" xfId="0" applyFont="1" applyBorder="1" applyAlignment="1">
      <alignment horizontal="center" vertical="center"/>
    </xf>
    <xf numFmtId="0" fontId="45" fillId="0" borderId="19" xfId="0" applyFont="1" applyBorder="1" applyAlignment="1">
      <alignment horizontal="center" vertical="center"/>
    </xf>
    <xf numFmtId="3" fontId="7" fillId="0" borderId="0" xfId="0" applyNumberFormat="1" applyFont="1">
      <alignment vertical="center"/>
    </xf>
    <xf numFmtId="3" fontId="19" fillId="0" borderId="0" xfId="0" applyNumberFormat="1" applyFont="1">
      <alignment vertical="center"/>
    </xf>
    <xf numFmtId="3" fontId="79" fillId="0" borderId="0" xfId="0" applyNumberFormat="1" applyFont="1">
      <alignment vertical="center"/>
    </xf>
    <xf numFmtId="3" fontId="17" fillId="0" borderId="0" xfId="0" applyNumberFormat="1" applyFont="1">
      <alignment vertical="center"/>
    </xf>
    <xf numFmtId="3" fontId="93" fillId="0" borderId="0" xfId="0" applyNumberFormat="1" applyFont="1" applyAlignment="1">
      <alignment horizontal="center" vertical="center"/>
    </xf>
    <xf numFmtId="3" fontId="85" fillId="0" borderId="0" xfId="0" applyNumberFormat="1" applyFont="1">
      <alignment vertical="center"/>
    </xf>
    <xf numFmtId="3" fontId="38" fillId="0" borderId="0" xfId="0" applyNumberFormat="1" applyFont="1">
      <alignment vertical="center"/>
    </xf>
    <xf numFmtId="3" fontId="38" fillId="0" borderId="0" xfId="0" applyNumberFormat="1" applyFont="1" applyAlignment="1">
      <alignment horizontal="right" vertical="center"/>
    </xf>
    <xf numFmtId="3" fontId="41" fillId="0" borderId="0" xfId="3" applyNumberFormat="1" applyFont="1" applyAlignment="1">
      <alignment vertical="center"/>
    </xf>
    <xf numFmtId="3" fontId="38" fillId="0" borderId="12" xfId="0" applyNumberFormat="1" applyFont="1" applyBorder="1">
      <alignment vertical="center"/>
    </xf>
    <xf numFmtId="3" fontId="38" fillId="0" borderId="13" xfId="0" applyNumberFormat="1" applyFont="1" applyBorder="1">
      <alignment vertical="center"/>
    </xf>
    <xf numFmtId="3" fontId="38" fillId="0" borderId="14" xfId="0" applyNumberFormat="1" applyFont="1" applyBorder="1">
      <alignment vertical="center"/>
    </xf>
    <xf numFmtId="3" fontId="38" fillId="0" borderId="16" xfId="0" applyNumberFormat="1" applyFont="1" applyBorder="1">
      <alignment vertical="center"/>
    </xf>
    <xf numFmtId="3" fontId="38" fillId="0" borderId="15" xfId="0" applyNumberFormat="1" applyFont="1" applyBorder="1">
      <alignment vertical="center"/>
    </xf>
    <xf numFmtId="3" fontId="42" fillId="0" borderId="16" xfId="0" applyNumberFormat="1" applyFont="1" applyBorder="1" applyAlignment="1">
      <alignment horizontal="center" vertical="center"/>
    </xf>
    <xf numFmtId="3" fontId="39" fillId="0" borderId="0" xfId="0" applyNumberFormat="1" applyFont="1" applyAlignment="1">
      <alignment horizontal="center" vertical="center"/>
    </xf>
    <xf numFmtId="3" fontId="38" fillId="0" borderId="16" xfId="0" applyNumberFormat="1" applyFont="1" applyBorder="1" applyAlignment="1">
      <alignment horizontal="center" vertical="center"/>
    </xf>
    <xf numFmtId="3" fontId="38" fillId="0" borderId="0" xfId="0" applyNumberFormat="1" applyFont="1" applyAlignment="1">
      <alignment horizontal="center" vertical="center"/>
    </xf>
    <xf numFmtId="3" fontId="39" fillId="0" borderId="0" xfId="0" applyNumberFormat="1" applyFont="1">
      <alignment vertical="center"/>
    </xf>
    <xf numFmtId="3" fontId="39" fillId="0" borderId="16" xfId="0" applyNumberFormat="1" applyFont="1" applyBorder="1" applyAlignment="1">
      <alignment horizontal="center" vertical="center"/>
    </xf>
    <xf numFmtId="3" fontId="40" fillId="0" borderId="0" xfId="0" applyNumberFormat="1" applyFont="1">
      <alignment vertical="center"/>
    </xf>
    <xf numFmtId="3" fontId="8" fillId="0" borderId="0" xfId="0" applyNumberFormat="1" applyFont="1">
      <alignment vertical="center"/>
    </xf>
    <xf numFmtId="3" fontId="15" fillId="0" borderId="0" xfId="0" applyNumberFormat="1" applyFont="1">
      <alignment vertical="center"/>
    </xf>
    <xf numFmtId="3" fontId="38" fillId="0" borderId="84" xfId="0" applyNumberFormat="1" applyFont="1" applyBorder="1">
      <alignment vertical="center"/>
    </xf>
    <xf numFmtId="3" fontId="38" fillId="0" borderId="85" xfId="0" applyNumberFormat="1" applyFont="1" applyBorder="1">
      <alignment vertical="center"/>
    </xf>
    <xf numFmtId="3" fontId="38" fillId="0" borderId="86" xfId="0" applyNumberFormat="1" applyFont="1" applyBorder="1" applyAlignment="1">
      <alignment horizontal="right" vertical="center"/>
    </xf>
    <xf numFmtId="3" fontId="38" fillId="0" borderId="17" xfId="0" applyNumberFormat="1" applyFont="1" applyBorder="1">
      <alignment vertical="center"/>
    </xf>
    <xf numFmtId="3" fontId="38" fillId="0" borderId="18" xfId="0" applyNumberFormat="1" applyFont="1" applyBorder="1">
      <alignment vertical="center"/>
    </xf>
    <xf numFmtId="3" fontId="38" fillId="0" borderId="19" xfId="0" applyNumberFormat="1" applyFont="1" applyBorder="1" applyAlignment="1">
      <alignment horizontal="right" vertical="center"/>
    </xf>
    <xf numFmtId="3" fontId="38" fillId="0" borderId="81" xfId="0" applyNumberFormat="1" applyFont="1" applyBorder="1">
      <alignment vertical="center"/>
    </xf>
    <xf numFmtId="3" fontId="38" fillId="0" borderId="82" xfId="0" applyNumberFormat="1" applyFont="1" applyBorder="1">
      <alignment vertical="center"/>
    </xf>
    <xf numFmtId="3" fontId="38" fillId="0" borderId="83" xfId="0" applyNumberFormat="1" applyFont="1" applyBorder="1">
      <alignment vertical="center"/>
    </xf>
    <xf numFmtId="3" fontId="38" fillId="0" borderId="70" xfId="0" applyNumberFormat="1" applyFont="1" applyBorder="1">
      <alignment vertical="center"/>
    </xf>
    <xf numFmtId="3" fontId="38" fillId="0" borderId="71" xfId="0" applyNumberFormat="1" applyFont="1" applyBorder="1">
      <alignment vertical="center"/>
    </xf>
    <xf numFmtId="3" fontId="38" fillId="0" borderId="72" xfId="0" applyNumberFormat="1" applyFont="1" applyBorder="1">
      <alignment vertical="center"/>
    </xf>
    <xf numFmtId="3" fontId="38" fillId="0" borderId="78" xfId="0" applyNumberFormat="1" applyFont="1" applyBorder="1">
      <alignment vertical="center"/>
    </xf>
    <xf numFmtId="3" fontId="38" fillId="0" borderId="79" xfId="0" applyNumberFormat="1" applyFont="1" applyBorder="1">
      <alignment vertical="center"/>
    </xf>
    <xf numFmtId="3" fontId="38" fillId="0" borderId="80" xfId="0" applyNumberFormat="1" applyFont="1" applyBorder="1">
      <alignment vertical="center"/>
    </xf>
    <xf numFmtId="3" fontId="38" fillId="0" borderId="73" xfId="0" applyNumberFormat="1" applyFont="1" applyBorder="1">
      <alignment vertical="center"/>
    </xf>
    <xf numFmtId="3" fontId="38" fillId="0" borderId="74" xfId="0" applyNumberFormat="1" applyFont="1" applyBorder="1">
      <alignment vertical="center"/>
    </xf>
    <xf numFmtId="3" fontId="38" fillId="0" borderId="75" xfId="0" applyNumberFormat="1" applyFont="1" applyBorder="1">
      <alignment vertical="center"/>
    </xf>
    <xf numFmtId="3" fontId="38" fillId="0" borderId="67" xfId="0" applyNumberFormat="1" applyFont="1" applyBorder="1">
      <alignment vertical="center"/>
    </xf>
    <xf numFmtId="3" fontId="38" fillId="0" borderId="68" xfId="0" applyNumberFormat="1" applyFont="1" applyBorder="1">
      <alignment vertical="center"/>
    </xf>
    <xf numFmtId="3" fontId="38" fillId="0" borderId="69" xfId="0" applyNumberFormat="1" applyFont="1" applyBorder="1">
      <alignment vertical="center"/>
    </xf>
    <xf numFmtId="3" fontId="38" fillId="0" borderId="19" xfId="0" applyNumberFormat="1" applyFont="1" applyBorder="1">
      <alignment vertical="center"/>
    </xf>
    <xf numFmtId="0" fontId="94" fillId="0" borderId="0" xfId="0" applyFont="1" applyAlignment="1">
      <alignment horizontal="center" vertical="center"/>
    </xf>
    <xf numFmtId="0" fontId="15" fillId="0" borderId="54" xfId="0" applyFont="1" applyBorder="1">
      <alignment vertical="center"/>
    </xf>
    <xf numFmtId="0" fontId="15" fillId="0" borderId="94" xfId="0" applyFont="1" applyBorder="1">
      <alignment vertical="center"/>
    </xf>
    <xf numFmtId="0" fontId="15" fillId="0" borderId="39" xfId="0" applyFont="1" applyBorder="1">
      <alignment vertical="center"/>
    </xf>
    <xf numFmtId="0" fontId="15" fillId="0" borderId="52" xfId="0" applyFont="1" applyBorder="1">
      <alignment vertical="center"/>
    </xf>
    <xf numFmtId="0" fontId="15" fillId="0" borderId="42" xfId="0" applyFont="1" applyBorder="1">
      <alignment vertical="center"/>
    </xf>
    <xf numFmtId="0" fontId="15" fillId="0" borderId="95" xfId="0" applyFont="1" applyBorder="1">
      <alignment vertical="center"/>
    </xf>
    <xf numFmtId="0" fontId="15" fillId="0" borderId="40" xfId="0" applyFont="1" applyBorder="1">
      <alignment vertical="center"/>
    </xf>
    <xf numFmtId="0" fontId="15" fillId="0" borderId="102" xfId="0" applyFont="1" applyBorder="1">
      <alignment vertical="center"/>
    </xf>
    <xf numFmtId="0" fontId="15" fillId="0" borderId="35" xfId="0" applyFont="1" applyBorder="1">
      <alignment vertical="center"/>
    </xf>
    <xf numFmtId="0" fontId="15" fillId="0" borderId="43" xfId="0" applyFont="1" applyBorder="1">
      <alignment vertical="center"/>
    </xf>
    <xf numFmtId="0" fontId="15" fillId="0" borderId="55" xfId="0" applyFont="1" applyBorder="1">
      <alignment vertical="center"/>
    </xf>
    <xf numFmtId="0" fontId="18" fillId="0" borderId="34" xfId="0" applyFont="1" applyBorder="1">
      <alignment vertical="center"/>
    </xf>
    <xf numFmtId="0" fontId="65" fillId="0" borderId="104" xfId="0" applyFont="1" applyBorder="1" applyAlignment="1">
      <alignment horizontal="left" vertical="center"/>
    </xf>
    <xf numFmtId="0" fontId="72" fillId="0" borderId="52" xfId="0" applyFont="1" applyBorder="1">
      <alignment vertical="center"/>
    </xf>
    <xf numFmtId="0" fontId="65" fillId="0" borderId="41" xfId="0" applyFont="1" applyBorder="1" applyAlignment="1">
      <alignment vertical="center" wrapText="1"/>
    </xf>
    <xf numFmtId="0" fontId="56" fillId="0" borderId="98" xfId="0" applyFont="1" applyBorder="1" applyAlignment="1">
      <alignment vertical="center" wrapText="1"/>
    </xf>
    <xf numFmtId="0" fontId="18" fillId="0" borderId="0" xfId="0" quotePrefix="1" applyFont="1">
      <alignment vertical="center"/>
    </xf>
    <xf numFmtId="179" fontId="66" fillId="0" borderId="113" xfId="0" applyNumberFormat="1" applyFont="1" applyBorder="1" applyAlignment="1" applyProtection="1">
      <alignment horizontal="left" vertical="center"/>
      <protection locked="0"/>
    </xf>
    <xf numFmtId="0" fontId="15" fillId="0" borderId="0" xfId="0" applyFont="1" applyAlignment="1">
      <alignment vertical="center" wrapText="1"/>
    </xf>
    <xf numFmtId="0" fontId="38" fillId="0" borderId="183" xfId="0" applyFont="1" applyBorder="1" applyAlignment="1">
      <alignment horizontal="center" vertical="center"/>
    </xf>
    <xf numFmtId="0" fontId="40" fillId="0" borderId="16" xfId="0" applyFont="1" applyBorder="1">
      <alignment vertical="center"/>
    </xf>
    <xf numFmtId="0" fontId="110" fillId="0" borderId="0" xfId="0" applyFont="1">
      <alignment vertical="center"/>
    </xf>
    <xf numFmtId="0" fontId="40" fillId="0" borderId="15" xfId="0" applyFont="1" applyBorder="1">
      <alignment vertical="center"/>
    </xf>
    <xf numFmtId="0" fontId="111" fillId="0" borderId="0" xfId="0" applyFont="1">
      <alignment vertical="center"/>
    </xf>
    <xf numFmtId="0" fontId="38" fillId="0" borderId="55" xfId="0" applyFont="1" applyBorder="1">
      <alignment vertical="center"/>
    </xf>
    <xf numFmtId="0" fontId="38" fillId="0" borderId="152" xfId="0" applyFont="1" applyBorder="1">
      <alignment vertical="center"/>
    </xf>
    <xf numFmtId="0" fontId="38" fillId="0" borderId="143" xfId="0" applyFont="1" applyBorder="1">
      <alignment vertical="center"/>
    </xf>
    <xf numFmtId="0" fontId="38" fillId="0" borderId="158" xfId="0" applyFont="1" applyBorder="1">
      <alignment vertical="center"/>
    </xf>
    <xf numFmtId="0" fontId="38" fillId="0" borderId="159" xfId="0" applyFont="1" applyBorder="1">
      <alignment vertical="center"/>
    </xf>
    <xf numFmtId="0" fontId="38" fillId="0" borderId="160" xfId="0" applyFont="1" applyBorder="1">
      <alignment vertical="center"/>
    </xf>
    <xf numFmtId="0" fontId="38" fillId="0" borderId="54" xfId="0" applyFont="1" applyBorder="1">
      <alignment vertical="center"/>
    </xf>
    <xf numFmtId="0" fontId="38" fillId="0" borderId="161" xfId="0" applyFont="1" applyBorder="1">
      <alignment vertical="center"/>
    </xf>
    <xf numFmtId="0" fontId="38" fillId="0" borderId="162" xfId="0" applyFont="1" applyBorder="1">
      <alignment vertical="center"/>
    </xf>
    <xf numFmtId="0" fontId="39" fillId="0" borderId="0" xfId="0" applyFont="1" applyAlignment="1">
      <alignment horizontal="center" vertical="center"/>
    </xf>
    <xf numFmtId="0" fontId="45" fillId="0" borderId="0" xfId="0" applyFont="1" applyAlignment="1">
      <alignment horizontal="center" vertical="center"/>
    </xf>
    <xf numFmtId="0" fontId="44" fillId="0" borderId="0" xfId="0" applyFont="1">
      <alignment vertical="center"/>
    </xf>
    <xf numFmtId="0" fontId="38" fillId="0" borderId="0" xfId="0" applyFont="1" applyAlignment="1">
      <alignment horizontal="left" vertical="center"/>
    </xf>
    <xf numFmtId="0" fontId="98" fillId="0" borderId="0" xfId="0" applyFont="1">
      <alignment vertical="center"/>
    </xf>
    <xf numFmtId="0" fontId="42" fillId="0" borderId="0" xfId="0" applyFont="1" applyAlignment="1">
      <alignment horizontal="center" vertical="center"/>
    </xf>
    <xf numFmtId="49" fontId="5" fillId="0" borderId="0" xfId="0" applyNumberFormat="1" applyFont="1" applyAlignment="1">
      <alignment horizontal="center" vertical="center"/>
    </xf>
    <xf numFmtId="0" fontId="8" fillId="0" borderId="0" xfId="0" applyFont="1" applyAlignment="1">
      <alignment horizontal="center" vertical="center" wrapText="1" shrinkToFit="1"/>
    </xf>
    <xf numFmtId="0" fontId="7" fillId="0" borderId="13" xfId="0" applyFont="1" applyBorder="1">
      <alignment vertical="center"/>
    </xf>
    <xf numFmtId="0" fontId="96" fillId="0" borderId="0" xfId="0" applyFont="1" applyAlignment="1">
      <alignment horizontal="left" vertical="center"/>
    </xf>
    <xf numFmtId="0" fontId="67" fillId="0" borderId="92" xfId="0" applyFont="1" applyBorder="1" applyAlignment="1">
      <alignment vertical="center" wrapText="1"/>
    </xf>
    <xf numFmtId="0" fontId="65" fillId="0" borderId="100" xfId="0" applyFont="1" applyBorder="1" applyAlignment="1">
      <alignment horizontal="left" vertical="top" wrapText="1"/>
    </xf>
    <xf numFmtId="0" fontId="65" fillId="0" borderId="99" xfId="0" applyFont="1" applyBorder="1">
      <alignment vertical="center"/>
    </xf>
    <xf numFmtId="0" fontId="103" fillId="0" borderId="93" xfId="0" applyFont="1" applyBorder="1">
      <alignment vertical="center"/>
    </xf>
    <xf numFmtId="0" fontId="102" fillId="0" borderId="56" xfId="0" applyFont="1" applyBorder="1">
      <alignment vertical="center"/>
    </xf>
    <xf numFmtId="0" fontId="56" fillId="0" borderId="104" xfId="0" applyFont="1" applyBorder="1" applyAlignment="1">
      <alignment vertical="center" wrapText="1"/>
    </xf>
    <xf numFmtId="0" fontId="66" fillId="0" borderId="36" xfId="0" applyFont="1" applyBorder="1" applyAlignment="1">
      <alignment horizontal="left" vertical="center"/>
    </xf>
    <xf numFmtId="0" fontId="65" fillId="0" borderId="53" xfId="0" applyFont="1" applyBorder="1" applyAlignment="1">
      <alignment vertical="center" wrapText="1"/>
    </xf>
    <xf numFmtId="0" fontId="66" fillId="0" borderId="53" xfId="4" applyNumberFormat="1" applyFont="1" applyBorder="1" applyAlignment="1" applyProtection="1">
      <alignment horizontal="left" vertical="center"/>
      <protection locked="0"/>
    </xf>
    <xf numFmtId="180" fontId="66" fillId="0" borderId="45" xfId="0" applyNumberFormat="1" applyFont="1" applyBorder="1" applyProtection="1">
      <alignment vertical="center"/>
      <protection locked="0"/>
    </xf>
    <xf numFmtId="181" fontId="66" fillId="0" borderId="45" xfId="0" applyNumberFormat="1" applyFont="1" applyBorder="1" applyProtection="1">
      <alignment vertical="center"/>
      <protection locked="0"/>
    </xf>
    <xf numFmtId="0" fontId="66" fillId="0" borderId="101" xfId="0" applyFont="1" applyBorder="1" applyAlignment="1">
      <alignment vertical="center" wrapText="1"/>
    </xf>
    <xf numFmtId="0" fontId="17" fillId="0" borderId="134" xfId="0" applyFont="1" applyBorder="1">
      <alignment vertical="center"/>
    </xf>
    <xf numFmtId="0" fontId="62" fillId="0" borderId="92" xfId="0" applyFont="1" applyBorder="1">
      <alignment vertical="center"/>
    </xf>
    <xf numFmtId="0" fontId="16" fillId="0" borderId="186" xfId="0" applyFont="1" applyBorder="1">
      <alignment vertical="center"/>
    </xf>
    <xf numFmtId="0" fontId="16" fillId="0" borderId="187" xfId="0" applyFont="1" applyBorder="1">
      <alignment vertical="center"/>
    </xf>
    <xf numFmtId="0" fontId="24" fillId="0" borderId="55" xfId="5" applyFont="1" applyBorder="1" applyAlignment="1" applyProtection="1">
      <alignment horizontal="left" vertical="center"/>
    </xf>
    <xf numFmtId="0" fontId="77" fillId="0" borderId="94" xfId="5" applyFont="1" applyBorder="1" applyAlignment="1" applyProtection="1">
      <alignment vertical="center"/>
    </xf>
    <xf numFmtId="0" fontId="77" fillId="0" borderId="95" xfId="5" applyFont="1" applyBorder="1" applyAlignment="1" applyProtection="1">
      <alignment vertical="center"/>
    </xf>
    <xf numFmtId="38" fontId="62" fillId="0" borderId="97" xfId="4" applyFont="1" applyFill="1" applyBorder="1" applyProtection="1">
      <alignment vertical="center"/>
    </xf>
    <xf numFmtId="0" fontId="24" fillId="0" borderId="40" xfId="5" applyFont="1" applyBorder="1" applyAlignment="1" applyProtection="1">
      <alignment horizontal="left" vertical="center"/>
    </xf>
    <xf numFmtId="0" fontId="62" fillId="0" borderId="96" xfId="0" applyFont="1" applyBorder="1">
      <alignment vertical="center"/>
    </xf>
    <xf numFmtId="0" fontId="49" fillId="0" borderId="40" xfId="0" applyFont="1" applyBorder="1" applyAlignment="1">
      <alignment horizontal="left" vertical="center"/>
    </xf>
    <xf numFmtId="0" fontId="22" fillId="0" borderId="0" xfId="0" quotePrefix="1" applyFont="1">
      <alignment vertical="center"/>
    </xf>
    <xf numFmtId="0" fontId="115" fillId="0" borderId="0" xfId="0" applyFont="1">
      <alignment vertical="center"/>
    </xf>
    <xf numFmtId="0" fontId="115" fillId="0" borderId="36" xfId="0" applyFont="1" applyBorder="1">
      <alignment vertical="center"/>
    </xf>
    <xf numFmtId="0" fontId="81" fillId="9" borderId="92" xfId="0" applyFont="1" applyFill="1" applyBorder="1">
      <alignment vertical="center"/>
    </xf>
    <xf numFmtId="0" fontId="65" fillId="0" borderId="127" xfId="0" applyFont="1" applyBorder="1" applyAlignment="1">
      <alignment horizontal="left" vertical="center"/>
    </xf>
    <xf numFmtId="0" fontId="59" fillId="2" borderId="56" xfId="0" applyFont="1" applyFill="1" applyBorder="1">
      <alignment vertical="center"/>
    </xf>
    <xf numFmtId="0" fontId="65" fillId="2" borderId="34" xfId="0" applyFont="1" applyFill="1" applyBorder="1" applyAlignment="1">
      <alignment horizontal="left" vertical="center"/>
    </xf>
    <xf numFmtId="0" fontId="12" fillId="0" borderId="0" xfId="0" applyFont="1" applyFill="1" applyAlignment="1" applyProtection="1">
      <alignment vertical="center"/>
    </xf>
    <xf numFmtId="0" fontId="4" fillId="0" borderId="0" xfId="0" applyFont="1" applyFill="1" applyBorder="1" applyAlignment="1" applyProtection="1">
      <alignment vertical="center"/>
    </xf>
    <xf numFmtId="0" fontId="4" fillId="0" borderId="0" xfId="0" applyFont="1" applyFill="1" applyAlignment="1" applyProtection="1">
      <alignment vertical="center"/>
    </xf>
    <xf numFmtId="0" fontId="4" fillId="0" borderId="8" xfId="0" applyFont="1" applyFill="1" applyBorder="1" applyAlignment="1" applyProtection="1">
      <alignment vertical="center"/>
    </xf>
    <xf numFmtId="0" fontId="4" fillId="0" borderId="1" xfId="0" applyFont="1" applyFill="1" applyBorder="1" applyAlignment="1" applyProtection="1">
      <alignment vertical="center"/>
    </xf>
    <xf numFmtId="0" fontId="4" fillId="0" borderId="5" xfId="0" applyFont="1" applyFill="1" applyBorder="1" applyAlignment="1" applyProtection="1">
      <alignment vertical="center"/>
    </xf>
    <xf numFmtId="0" fontId="12" fillId="0" borderId="12" xfId="0" applyFont="1" applyFill="1" applyBorder="1" applyAlignment="1" applyProtection="1">
      <alignment vertical="center"/>
    </xf>
    <xf numFmtId="0" fontId="12" fillId="0" borderId="13" xfId="0" applyFont="1" applyFill="1" applyBorder="1" applyAlignment="1" applyProtection="1">
      <alignment vertical="center"/>
    </xf>
    <xf numFmtId="0" fontId="12" fillId="0" borderId="14" xfId="0" applyFont="1" applyFill="1" applyBorder="1" applyAlignment="1" applyProtection="1">
      <alignment vertical="center"/>
    </xf>
    <xf numFmtId="0" fontId="12" fillId="0" borderId="16" xfId="0" applyFont="1" applyFill="1" applyBorder="1" applyAlignment="1" applyProtection="1">
      <alignment vertical="center"/>
    </xf>
    <xf numFmtId="0" fontId="12" fillId="0" borderId="0" xfId="0" applyFont="1" applyFill="1" applyBorder="1" applyAlignment="1" applyProtection="1">
      <alignment vertical="center"/>
    </xf>
    <xf numFmtId="0" fontId="4" fillId="0" borderId="0" xfId="0" applyFont="1" applyFill="1" applyBorder="1" applyAlignment="1" applyProtection="1">
      <alignment vertical="center" shrinkToFit="1"/>
    </xf>
    <xf numFmtId="0" fontId="12" fillId="0" borderId="15" xfId="0" applyFont="1" applyFill="1" applyBorder="1" applyAlignment="1" applyProtection="1">
      <alignment vertical="center"/>
    </xf>
    <xf numFmtId="0" fontId="4" fillId="0" borderId="9"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10" xfId="0" applyFont="1" applyFill="1" applyBorder="1" applyAlignment="1" applyProtection="1">
      <alignment vertical="center"/>
    </xf>
    <xf numFmtId="0" fontId="4" fillId="0" borderId="11" xfId="0" applyFont="1" applyFill="1" applyBorder="1" applyAlignment="1" applyProtection="1">
      <alignment vertical="center"/>
    </xf>
    <xf numFmtId="0" fontId="4" fillId="0" borderId="15" xfId="0" applyFont="1" applyFill="1" applyBorder="1" applyAlignment="1" applyProtection="1">
      <alignment vertical="center"/>
    </xf>
    <xf numFmtId="0" fontId="12" fillId="0" borderId="17" xfId="0" applyFont="1" applyFill="1" applyBorder="1" applyAlignment="1" applyProtection="1">
      <alignment vertical="center"/>
    </xf>
    <xf numFmtId="0" fontId="12" fillId="0" borderId="18" xfId="0" applyFont="1" applyFill="1" applyBorder="1" applyAlignment="1" applyProtection="1">
      <alignment vertical="center"/>
    </xf>
    <xf numFmtId="0" fontId="12" fillId="0" borderId="19" xfId="0" applyFont="1" applyFill="1" applyBorder="1" applyAlignment="1" applyProtection="1">
      <alignment vertical="center"/>
    </xf>
    <xf numFmtId="0" fontId="65" fillId="7" borderId="91" xfId="0" applyFont="1" applyFill="1" applyBorder="1" applyAlignment="1">
      <alignment horizontal="left" vertical="center" wrapText="1"/>
    </xf>
    <xf numFmtId="0" fontId="65" fillId="7" borderId="103" xfId="0" applyFont="1" applyFill="1" applyBorder="1" applyAlignment="1">
      <alignment horizontal="left" vertical="center"/>
    </xf>
    <xf numFmtId="0" fontId="65" fillId="7" borderId="103" xfId="0" applyFont="1" applyFill="1" applyBorder="1" applyAlignment="1">
      <alignment horizontal="left" vertical="center" wrapText="1"/>
    </xf>
    <xf numFmtId="0" fontId="12" fillId="0" borderId="9" xfId="0" applyFont="1" applyFill="1" applyBorder="1" applyAlignment="1" applyProtection="1">
      <alignment vertical="center"/>
    </xf>
    <xf numFmtId="0" fontId="12" fillId="0" borderId="10" xfId="0" applyFont="1" applyFill="1" applyBorder="1" applyAlignment="1" applyProtection="1">
      <alignment vertical="center"/>
    </xf>
    <xf numFmtId="0" fontId="12" fillId="0" borderId="11" xfId="0" applyFont="1" applyFill="1" applyBorder="1" applyAlignment="1" applyProtection="1">
      <alignment vertical="center"/>
    </xf>
    <xf numFmtId="0" fontId="4" fillId="0" borderId="28" xfId="0" applyFont="1" applyFill="1" applyBorder="1" applyAlignment="1" applyProtection="1">
      <alignment vertical="center"/>
    </xf>
    <xf numFmtId="0" fontId="4" fillId="0" borderId="48" xfId="0" applyFont="1" applyFill="1" applyBorder="1" applyAlignment="1" applyProtection="1">
      <alignment vertical="center"/>
    </xf>
    <xf numFmtId="0" fontId="4" fillId="0" borderId="24" xfId="0" applyFont="1" applyFill="1" applyBorder="1" applyAlignment="1" applyProtection="1">
      <alignment vertical="center"/>
    </xf>
    <xf numFmtId="0" fontId="4" fillId="0" borderId="25" xfId="0" applyFont="1" applyFill="1" applyBorder="1" applyAlignment="1" applyProtection="1">
      <alignment vertical="center"/>
    </xf>
    <xf numFmtId="0" fontId="4" fillId="0" borderId="2" xfId="0" applyFont="1" applyFill="1" applyBorder="1" applyAlignment="1" applyProtection="1">
      <alignment vertical="center"/>
    </xf>
    <xf numFmtId="0" fontId="65" fillId="0" borderId="118" xfId="0" applyFont="1" applyBorder="1" applyAlignment="1">
      <alignment vertical="center" wrapText="1"/>
    </xf>
    <xf numFmtId="0" fontId="4" fillId="0" borderId="3" xfId="0" applyFont="1" applyFill="1" applyBorder="1" applyAlignment="1" applyProtection="1">
      <alignment vertical="center"/>
    </xf>
    <xf numFmtId="0" fontId="4" fillId="0" borderId="4" xfId="0" applyFont="1" applyFill="1" applyBorder="1" applyAlignment="1" applyProtection="1">
      <alignment vertical="center"/>
    </xf>
    <xf numFmtId="0" fontId="4" fillId="0" borderId="27" xfId="0" applyFont="1" applyFill="1" applyBorder="1" applyAlignment="1" applyProtection="1">
      <alignment vertical="center"/>
    </xf>
    <xf numFmtId="0" fontId="4" fillId="0" borderId="7" xfId="0" applyFont="1" applyFill="1" applyBorder="1" applyAlignment="1" applyProtection="1">
      <alignment vertical="center"/>
    </xf>
    <xf numFmtId="0" fontId="4" fillId="0" borderId="23" xfId="0" applyFont="1" applyFill="1" applyBorder="1" applyAlignment="1" applyProtection="1">
      <alignment vertical="center"/>
    </xf>
    <xf numFmtId="0" fontId="122" fillId="0" borderId="0" xfId="0" applyFont="1" applyFill="1" applyBorder="1" applyAlignment="1" applyProtection="1">
      <alignment vertical="center"/>
    </xf>
    <xf numFmtId="0" fontId="66" fillId="0" borderId="56" xfId="0" applyFont="1" applyBorder="1">
      <alignment vertical="center"/>
    </xf>
    <xf numFmtId="0" fontId="66" fillId="0" borderId="58" xfId="0" applyFont="1" applyBorder="1">
      <alignment vertical="center"/>
    </xf>
    <xf numFmtId="0" fontId="88" fillId="0" borderId="103" xfId="0" applyFont="1" applyBorder="1" applyAlignment="1">
      <alignment vertical="center"/>
    </xf>
    <xf numFmtId="0" fontId="65" fillId="0" borderId="51" xfId="0" applyFont="1" applyBorder="1" applyAlignment="1">
      <alignment horizontal="right" vertical="center"/>
    </xf>
    <xf numFmtId="0" fontId="66" fillId="0" borderId="102" xfId="0" applyFont="1" applyFill="1" applyBorder="1">
      <alignment vertical="center"/>
    </xf>
    <xf numFmtId="0" fontId="66" fillId="0" borderId="39" xfId="0" applyFont="1" applyBorder="1" applyProtection="1">
      <alignment vertical="center"/>
      <protection locked="0"/>
    </xf>
    <xf numFmtId="0" fontId="15" fillId="0" borderId="0" xfId="0" applyFont="1" applyBorder="1">
      <alignment vertical="center"/>
    </xf>
    <xf numFmtId="0" fontId="65" fillId="8" borderId="93" xfId="0" applyFont="1" applyFill="1" applyBorder="1" applyAlignment="1">
      <alignment horizontal="left" vertical="center"/>
    </xf>
    <xf numFmtId="0" fontId="66" fillId="8" borderId="93" xfId="0" applyFont="1" applyFill="1" applyBorder="1" applyAlignment="1" applyProtection="1">
      <alignment horizontal="left" vertical="center"/>
      <protection locked="0"/>
    </xf>
    <xf numFmtId="0" fontId="15" fillId="8" borderId="94" xfId="0" applyFont="1" applyFill="1" applyBorder="1">
      <alignment vertical="center"/>
    </xf>
    <xf numFmtId="0" fontId="65" fillId="8" borderId="45" xfId="0" applyFont="1" applyFill="1" applyBorder="1" applyAlignment="1">
      <alignment horizontal="left" vertical="center"/>
    </xf>
    <xf numFmtId="0" fontId="66" fillId="8" borderId="45" xfId="0" applyFont="1" applyFill="1" applyBorder="1" applyAlignment="1" applyProtection="1">
      <alignment horizontal="left" vertical="center"/>
      <protection locked="0"/>
    </xf>
    <xf numFmtId="0" fontId="66" fillId="8" borderId="39" xfId="0" applyFont="1" applyFill="1" applyBorder="1">
      <alignment vertical="center"/>
    </xf>
    <xf numFmtId="0" fontId="65" fillId="8" borderId="41" xfId="0" applyFont="1" applyFill="1" applyBorder="1" applyAlignment="1">
      <alignment horizontal="left" vertical="center"/>
    </xf>
    <xf numFmtId="0" fontId="66" fillId="8" borderId="41" xfId="0" applyFont="1" applyFill="1" applyBorder="1" applyAlignment="1" applyProtection="1">
      <alignment horizontal="right" vertical="center"/>
      <protection locked="0"/>
    </xf>
    <xf numFmtId="0" fontId="66" fillId="8" borderId="42" xfId="0" applyFont="1" applyFill="1" applyBorder="1">
      <alignment vertical="center"/>
    </xf>
    <xf numFmtId="0" fontId="3" fillId="0" borderId="0" xfId="0" applyFont="1" applyFill="1" applyBorder="1" applyAlignment="1" applyProtection="1">
      <alignment vertical="center"/>
    </xf>
    <xf numFmtId="0" fontId="120" fillId="0" borderId="0" xfId="0" applyFont="1" applyFill="1" applyBorder="1" applyAlignment="1" applyProtection="1">
      <alignment vertical="center"/>
    </xf>
    <xf numFmtId="0" fontId="1" fillId="0" borderId="0" xfId="0" applyFont="1" applyBorder="1">
      <alignment vertical="center"/>
    </xf>
    <xf numFmtId="0" fontId="16" fillId="0" borderId="0" xfId="0" applyFont="1" applyFill="1">
      <alignment vertical="center"/>
    </xf>
    <xf numFmtId="0" fontId="65" fillId="0" borderId="104" xfId="0" applyFont="1" applyFill="1" applyBorder="1">
      <alignment vertical="center"/>
    </xf>
    <xf numFmtId="0" fontId="0" fillId="0" borderId="0" xfId="0" applyBorder="1">
      <alignment vertical="center"/>
    </xf>
    <xf numFmtId="0" fontId="65" fillId="0" borderId="91" xfId="0" applyFont="1" applyFill="1" applyBorder="1">
      <alignment vertical="center"/>
    </xf>
    <xf numFmtId="0" fontId="4" fillId="0" borderId="6" xfId="0" applyFont="1" applyFill="1" applyBorder="1" applyAlignment="1" applyProtection="1">
      <alignment vertical="center"/>
    </xf>
    <xf numFmtId="0" fontId="66" fillId="0" borderId="41" xfId="0" applyFont="1" applyFill="1" applyBorder="1" applyAlignment="1" applyProtection="1">
      <alignment horizontal="right" vertical="center"/>
      <protection locked="0"/>
    </xf>
    <xf numFmtId="0" fontId="65" fillId="0" borderId="103" xfId="0" applyFont="1" applyFill="1" applyBorder="1" applyAlignment="1">
      <alignment horizontal="left" vertical="center"/>
    </xf>
    <xf numFmtId="0" fontId="65" fillId="0" borderId="0" xfId="0" applyFont="1" applyFill="1" applyAlignment="1">
      <alignment horizontal="left" vertical="center"/>
    </xf>
    <xf numFmtId="0" fontId="65" fillId="0" borderId="103" xfId="0" applyFont="1" applyFill="1" applyBorder="1" applyAlignment="1">
      <alignment horizontal="left" vertical="center" wrapText="1"/>
    </xf>
    <xf numFmtId="0" fontId="116" fillId="0" borderId="39" xfId="0" applyFont="1" applyFill="1" applyBorder="1" applyAlignment="1">
      <alignment vertical="center" wrapText="1"/>
    </xf>
    <xf numFmtId="0" fontId="4" fillId="0" borderId="18" xfId="0" applyFont="1" applyFill="1" applyBorder="1" applyAlignment="1" applyProtection="1">
      <alignment vertical="center"/>
    </xf>
    <xf numFmtId="0" fontId="66" fillId="0" borderId="92" xfId="0" applyFont="1" applyFill="1" applyBorder="1">
      <alignment vertical="center"/>
    </xf>
    <xf numFmtId="0" fontId="66" fillId="0" borderId="99" xfId="0" applyFont="1" applyFill="1" applyBorder="1" applyAlignment="1">
      <alignment vertical="center" wrapText="1"/>
    </xf>
    <xf numFmtId="0" fontId="66" fillId="0" borderId="93" xfId="0" applyFont="1" applyFill="1" applyBorder="1" applyAlignment="1" applyProtection="1">
      <alignment horizontal="left" vertical="center"/>
      <protection locked="0"/>
    </xf>
    <xf numFmtId="0" fontId="66" fillId="0" borderId="45" xfId="0" applyFont="1" applyFill="1" applyBorder="1" applyAlignment="1" applyProtection="1">
      <alignment horizontal="right" vertical="center"/>
      <protection locked="0"/>
    </xf>
    <xf numFmtId="0" fontId="15" fillId="8" borderId="39" xfId="0" applyFont="1" applyFill="1" applyBorder="1">
      <alignment vertical="center"/>
    </xf>
    <xf numFmtId="0" fontId="15" fillId="8" borderId="42" xfId="0" applyFont="1" applyFill="1" applyBorder="1">
      <alignment vertical="center"/>
    </xf>
    <xf numFmtId="0" fontId="66" fillId="0" borderId="50" xfId="0" applyFont="1" applyBorder="1" applyAlignment="1">
      <alignment vertical="center" wrapText="1"/>
    </xf>
    <xf numFmtId="0" fontId="65" fillId="0" borderId="34" xfId="0" applyFont="1" applyFill="1" applyBorder="1">
      <alignment vertical="center"/>
    </xf>
    <xf numFmtId="0" fontId="0" fillId="0" borderId="34" xfId="0" applyFill="1" applyBorder="1">
      <alignment vertical="center"/>
    </xf>
    <xf numFmtId="0" fontId="0" fillId="0" borderId="54" xfId="0" applyFill="1" applyBorder="1">
      <alignment vertical="center"/>
    </xf>
    <xf numFmtId="0" fontId="66" fillId="0" borderId="54" xfId="0" applyFont="1" applyFill="1" applyBorder="1">
      <alignment vertical="center"/>
    </xf>
    <xf numFmtId="0" fontId="66" fillId="0" borderId="55" xfId="0" applyFont="1" applyFill="1" applyBorder="1">
      <alignment vertical="center"/>
    </xf>
    <xf numFmtId="0" fontId="66" fillId="0" borderId="40" xfId="0" applyFont="1" applyFill="1" applyBorder="1">
      <alignment vertical="center"/>
    </xf>
    <xf numFmtId="0" fontId="66" fillId="0" borderId="49" xfId="0" applyFont="1" applyFill="1" applyBorder="1">
      <alignment vertical="center"/>
    </xf>
    <xf numFmtId="0" fontId="66" fillId="0" borderId="35" xfId="0" applyFont="1" applyFill="1" applyBorder="1">
      <alignment vertical="center"/>
    </xf>
    <xf numFmtId="0" fontId="116" fillId="0" borderId="104" xfId="0" applyFont="1" applyBorder="1">
      <alignment vertical="center"/>
    </xf>
    <xf numFmtId="0" fontId="116" fillId="0" borderId="0" xfId="0" applyFont="1">
      <alignment vertical="center"/>
    </xf>
    <xf numFmtId="0" fontId="116" fillId="0" borderId="100" xfId="0" applyFont="1" applyBorder="1">
      <alignment vertical="center"/>
    </xf>
    <xf numFmtId="0" fontId="66" fillId="0" borderId="39" xfId="0" applyFont="1" applyFill="1" applyBorder="1">
      <alignment vertical="center"/>
    </xf>
    <xf numFmtId="0" fontId="66" fillId="0" borderId="50" xfId="0" applyFont="1" applyFill="1" applyBorder="1" applyProtection="1">
      <alignment vertical="center"/>
      <protection locked="0"/>
    </xf>
    <xf numFmtId="0" fontId="15" fillId="0" borderId="94" xfId="0" applyFont="1" applyFill="1" applyBorder="1">
      <alignment vertical="center"/>
    </xf>
    <xf numFmtId="0" fontId="15" fillId="0" borderId="95" xfId="0" applyFont="1" applyFill="1" applyBorder="1">
      <alignment vertical="center"/>
    </xf>
    <xf numFmtId="0" fontId="66" fillId="8" borderId="91" xfId="0" applyFont="1" applyFill="1" applyBorder="1" applyAlignment="1" applyProtection="1">
      <alignment horizontal="left" vertical="center"/>
      <protection locked="0"/>
    </xf>
    <xf numFmtId="0" fontId="1" fillId="0" borderId="0" xfId="0" applyFont="1" applyAlignment="1">
      <alignment horizontal="center" vertical="center"/>
    </xf>
    <xf numFmtId="0" fontId="0" fillId="0" borderId="0" xfId="0" applyFont="1" applyAlignment="1">
      <alignment horizontal="center" vertical="center"/>
    </xf>
    <xf numFmtId="0" fontId="34" fillId="0" borderId="0" xfId="5" applyFont="1" applyFill="1" applyAlignment="1" applyProtection="1">
      <alignment vertical="center"/>
    </xf>
    <xf numFmtId="0" fontId="20" fillId="0" borderId="0" xfId="0" applyFont="1" applyAlignment="1">
      <alignment horizontal="left" vertical="center"/>
    </xf>
    <xf numFmtId="0" fontId="1" fillId="0" borderId="13" xfId="0" applyFont="1" applyBorder="1">
      <alignment vertical="center"/>
    </xf>
    <xf numFmtId="0" fontId="11" fillId="0" borderId="0" xfId="0" applyFont="1">
      <alignment vertical="center"/>
    </xf>
    <xf numFmtId="0" fontId="126" fillId="0" borderId="0" xfId="0" applyFont="1" applyFill="1" applyAlignment="1" applyProtection="1">
      <alignment vertical="center"/>
    </xf>
    <xf numFmtId="176" fontId="4" fillId="7" borderId="0" xfId="0" applyNumberFormat="1" applyFont="1" applyFill="1" applyBorder="1" applyAlignment="1" applyProtection="1">
      <alignment horizontal="center" vertical="center"/>
    </xf>
    <xf numFmtId="0" fontId="19" fillId="0" borderId="0" xfId="0" applyFont="1" applyAlignment="1">
      <alignment horizontal="left" vertical="center" wrapText="1"/>
    </xf>
    <xf numFmtId="0" fontId="4" fillId="0" borderId="18" xfId="0" applyFont="1" applyFill="1" applyBorder="1" applyAlignment="1" applyProtection="1">
      <alignment vertical="center" shrinkToFit="1"/>
    </xf>
    <xf numFmtId="49" fontId="66" fillId="0" borderId="45" xfId="0" applyNumberFormat="1" applyFont="1" applyBorder="1" applyProtection="1">
      <alignment vertical="center"/>
      <protection locked="0"/>
    </xf>
    <xf numFmtId="0" fontId="66" fillId="8" borderId="50" xfId="0" applyFont="1" applyFill="1" applyBorder="1" applyProtection="1">
      <alignment vertical="center"/>
      <protection locked="0"/>
    </xf>
    <xf numFmtId="0" fontId="66" fillId="8" borderId="53" xfId="4" applyNumberFormat="1" applyFont="1" applyFill="1" applyBorder="1" applyAlignment="1" applyProtection="1">
      <alignment horizontal="left" vertical="center"/>
      <protection locked="0"/>
    </xf>
    <xf numFmtId="186" fontId="66" fillId="0" borderId="45" xfId="0" applyNumberFormat="1" applyFont="1" applyBorder="1" applyProtection="1">
      <alignment vertical="center"/>
      <protection locked="0"/>
    </xf>
    <xf numFmtId="187" fontId="66" fillId="0" borderId="45" xfId="0" applyNumberFormat="1" applyFont="1" applyBorder="1" applyProtection="1">
      <alignment vertical="center"/>
      <protection locked="0"/>
    </xf>
    <xf numFmtId="0" fontId="66" fillId="0" borderId="227" xfId="0" applyFont="1" applyBorder="1" applyAlignment="1">
      <alignment vertical="center" wrapText="1"/>
    </xf>
    <xf numFmtId="0" fontId="66" fillId="0" borderId="230" xfId="0" applyFont="1" applyFill="1" applyBorder="1" applyAlignment="1">
      <alignment vertical="center" wrapText="1"/>
    </xf>
    <xf numFmtId="0" fontId="66" fillId="0" borderId="229" xfId="0" applyFont="1" applyBorder="1">
      <alignment vertical="center"/>
    </xf>
    <xf numFmtId="0" fontId="66" fillId="0" borderId="231" xfId="0" applyFont="1" applyBorder="1" applyAlignment="1">
      <alignment vertical="center" wrapText="1"/>
    </xf>
    <xf numFmtId="0" fontId="66" fillId="0" borderId="229" xfId="0" applyFont="1" applyBorder="1" applyAlignment="1">
      <alignment vertical="center" wrapText="1"/>
    </xf>
    <xf numFmtId="0" fontId="66" fillId="7" borderId="43" xfId="0" applyFont="1" applyFill="1" applyBorder="1">
      <alignment vertical="center"/>
    </xf>
    <xf numFmtId="0" fontId="68" fillId="0" borderId="52" xfId="0" applyFont="1" applyBorder="1">
      <alignment vertical="center"/>
    </xf>
    <xf numFmtId="0" fontId="68" fillId="0" borderId="232" xfId="0" applyFont="1" applyBorder="1">
      <alignment vertical="center"/>
    </xf>
    <xf numFmtId="0" fontId="116" fillId="8" borderId="232" xfId="0" applyFont="1" applyFill="1" applyBorder="1" applyAlignment="1">
      <alignment vertical="center" wrapText="1"/>
    </xf>
    <xf numFmtId="0" fontId="68" fillId="8" borderId="232" xfId="0" applyFont="1" applyFill="1" applyBorder="1">
      <alignment vertical="center"/>
    </xf>
    <xf numFmtId="0" fontId="68" fillId="8" borderId="232" xfId="0" applyFont="1" applyFill="1" applyBorder="1" applyAlignment="1">
      <alignment vertical="center" wrapText="1"/>
    </xf>
    <xf numFmtId="0" fontId="66" fillId="8" borderId="232" xfId="0" applyFont="1" applyFill="1" applyBorder="1">
      <alignment vertical="center"/>
    </xf>
    <xf numFmtId="0" fontId="66" fillId="0" borderId="232" xfId="0" applyFont="1" applyBorder="1" applyAlignment="1">
      <alignment vertical="center" wrapText="1"/>
    </xf>
    <xf numFmtId="0" fontId="38" fillId="0" borderId="0" xfId="0" applyFont="1" applyProtection="1">
      <alignment vertical="center"/>
      <protection locked="0"/>
    </xf>
    <xf numFmtId="185" fontId="66" fillId="0" borderId="45" xfId="0" applyNumberFormat="1" applyFont="1" applyBorder="1" applyProtection="1">
      <alignment vertical="center"/>
      <protection locked="0"/>
    </xf>
    <xf numFmtId="185" fontId="66" fillId="0" borderId="167" xfId="0" applyNumberFormat="1" applyFont="1" applyBorder="1" applyProtection="1">
      <alignment vertical="center"/>
      <protection locked="0"/>
    </xf>
    <xf numFmtId="0" fontId="66" fillId="0" borderId="45" xfId="0" applyFont="1" applyBorder="1" applyProtection="1">
      <alignment vertical="center"/>
    </xf>
    <xf numFmtId="0" fontId="66" fillId="0" borderId="96" xfId="0" applyFont="1" applyFill="1" applyBorder="1" applyAlignment="1">
      <alignment vertical="center" wrapText="1"/>
    </xf>
    <xf numFmtId="185" fontId="66" fillId="0" borderId="118" xfId="0" applyNumberFormat="1" applyFont="1" applyBorder="1" applyProtection="1">
      <alignment vertical="center"/>
      <protection locked="0"/>
    </xf>
    <xf numFmtId="0" fontId="65" fillId="0" borderId="103" xfId="0" applyFont="1" applyBorder="1" applyAlignment="1">
      <alignment horizontal="left" vertical="center" wrapText="1"/>
    </xf>
    <xf numFmtId="0" fontId="55" fillId="0" borderId="97" xfId="0" applyFont="1" applyBorder="1" applyAlignment="1">
      <alignment vertical="center" wrapText="1"/>
    </xf>
    <xf numFmtId="0" fontId="55" fillId="0" borderId="104" xfId="0" applyFont="1" applyBorder="1" applyAlignment="1">
      <alignment vertical="center" wrapText="1"/>
    </xf>
    <xf numFmtId="0" fontId="66" fillId="0" borderId="118" xfId="0" applyFont="1" applyBorder="1" applyProtection="1">
      <alignment vertical="center"/>
    </xf>
    <xf numFmtId="14" fontId="128" fillId="0" borderId="0" xfId="0" applyNumberFormat="1" applyFont="1" applyFill="1" applyBorder="1" applyAlignment="1" applyProtection="1">
      <alignment vertical="center"/>
    </xf>
    <xf numFmtId="0" fontId="12" fillId="0" borderId="18" xfId="0" applyFont="1" applyFill="1" applyBorder="1" applyAlignment="1" applyProtection="1">
      <alignment horizontal="center" vertical="center"/>
    </xf>
    <xf numFmtId="14" fontId="12" fillId="0" borderId="18" xfId="0" applyNumberFormat="1" applyFont="1" applyFill="1" applyBorder="1" applyAlignment="1" applyProtection="1">
      <alignment vertical="center"/>
    </xf>
    <xf numFmtId="0" fontId="66" fillId="0" borderId="41" xfId="0" applyFont="1" applyBorder="1">
      <alignment vertical="center"/>
    </xf>
    <xf numFmtId="0" fontId="55" fillId="0" borderId="56" xfId="0" applyFont="1" applyBorder="1">
      <alignment vertical="center"/>
    </xf>
    <xf numFmtId="0" fontId="55" fillId="0" borderId="41" xfId="0" applyFont="1" applyBorder="1">
      <alignment vertical="center"/>
    </xf>
    <xf numFmtId="49" fontId="66" fillId="0" borderId="58" xfId="5" applyNumberFormat="1" applyFont="1" applyBorder="1" applyProtection="1">
      <alignment vertical="center"/>
      <protection locked="0"/>
    </xf>
    <xf numFmtId="49" fontId="66" fillId="0" borderId="51" xfId="5" applyNumberFormat="1" applyFont="1" applyBorder="1" applyProtection="1">
      <alignment vertical="center"/>
      <protection locked="0"/>
    </xf>
    <xf numFmtId="0" fontId="84" fillId="0" borderId="0" xfId="5" applyFont="1" applyBorder="1" applyAlignment="1" applyProtection="1">
      <alignment horizontal="right" vertical="center"/>
    </xf>
    <xf numFmtId="0" fontId="34" fillId="0" borderId="0" xfId="5" applyFont="1" applyBorder="1" applyAlignment="1" applyProtection="1">
      <alignment vertical="center"/>
    </xf>
    <xf numFmtId="0" fontId="1" fillId="0" borderId="18" xfId="0" applyFont="1" applyBorder="1">
      <alignment vertical="center"/>
    </xf>
    <xf numFmtId="0" fontId="120" fillId="0" borderId="18" xfId="0" applyFont="1" applyFill="1" applyBorder="1" applyAlignment="1" applyProtection="1">
      <alignment vertical="center"/>
    </xf>
    <xf numFmtId="0" fontId="66" fillId="8" borderId="45" xfId="0" applyFont="1" applyFill="1" applyBorder="1" applyProtection="1">
      <alignment vertical="center"/>
    </xf>
    <xf numFmtId="0" fontId="66" fillId="8" borderId="40" xfId="0" applyFont="1" applyFill="1" applyBorder="1" applyProtection="1">
      <alignment vertical="center"/>
    </xf>
    <xf numFmtId="0" fontId="4" fillId="0" borderId="5" xfId="0" applyFont="1" applyFill="1" applyBorder="1" applyAlignment="1" applyProtection="1">
      <alignment horizontal="left" vertical="center"/>
    </xf>
    <xf numFmtId="0" fontId="4" fillId="0" borderId="0" xfId="0" applyFont="1" applyFill="1" applyBorder="1" applyAlignment="1" applyProtection="1">
      <alignment horizontal="center" vertical="center"/>
    </xf>
    <xf numFmtId="0" fontId="34" fillId="0" borderId="0" xfId="5" applyFont="1" applyBorder="1" applyAlignment="1" applyProtection="1">
      <alignment horizontal="center" vertical="center"/>
    </xf>
    <xf numFmtId="0" fontId="84" fillId="0" borderId="0" xfId="5" applyFont="1" applyBorder="1" applyAlignment="1" applyProtection="1">
      <alignment vertical="center"/>
    </xf>
    <xf numFmtId="0" fontId="65" fillId="0" borderId="55" xfId="0" applyFont="1" applyBorder="1">
      <alignment vertical="center"/>
    </xf>
    <xf numFmtId="0" fontId="65" fillId="0" borderId="57" xfId="0" applyFont="1" applyBorder="1" applyAlignment="1">
      <alignment horizontal="left" vertical="center" wrapText="1"/>
    </xf>
    <xf numFmtId="0" fontId="65" fillId="0" borderId="0" xfId="0" applyFont="1" applyAlignment="1">
      <alignment horizontal="left" vertical="center" wrapText="1"/>
    </xf>
    <xf numFmtId="0" fontId="66" fillId="0" borderId="44" xfId="0" applyFont="1" applyBorder="1" applyAlignment="1">
      <alignment vertical="center"/>
    </xf>
    <xf numFmtId="0" fontId="66" fillId="0" borderId="39" xfId="0" applyFont="1" applyBorder="1" applyAlignment="1">
      <alignment vertical="center"/>
    </xf>
    <xf numFmtId="0" fontId="65" fillId="0" borderId="96" xfId="0" applyFont="1" applyBorder="1">
      <alignment vertical="center"/>
    </xf>
    <xf numFmtId="0" fontId="66" fillId="0" borderId="93" xfId="0" applyFont="1" applyBorder="1" applyAlignment="1">
      <alignment vertical="center"/>
    </xf>
    <xf numFmtId="0" fontId="66" fillId="0" borderId="45" xfId="0" applyFont="1" applyBorder="1" applyAlignment="1">
      <alignment vertical="center"/>
    </xf>
    <xf numFmtId="0" fontId="65" fillId="0" borderId="50" xfId="0" applyFont="1" applyBorder="1">
      <alignment vertical="center"/>
    </xf>
    <xf numFmtId="178" fontId="66" fillId="0" borderId="0" xfId="0" applyNumberFormat="1" applyFont="1" applyFill="1" applyAlignment="1">
      <alignment horizontal="left" vertical="center" wrapText="1"/>
    </xf>
    <xf numFmtId="0" fontId="15" fillId="0" borderId="34" xfId="0" applyFont="1" applyFill="1" applyBorder="1">
      <alignment vertical="center"/>
    </xf>
    <xf numFmtId="0" fontId="56" fillId="0" borderId="92" xfId="0" applyFont="1" applyFill="1" applyBorder="1">
      <alignment vertical="center"/>
    </xf>
    <xf numFmtId="0" fontId="15" fillId="0" borderId="40" xfId="0" applyFont="1" applyFill="1" applyBorder="1">
      <alignment vertical="center"/>
    </xf>
    <xf numFmtId="0" fontId="56" fillId="0" borderId="92" xfId="0" applyFont="1" applyFill="1" applyBorder="1" applyAlignment="1">
      <alignment vertical="center" wrapText="1"/>
    </xf>
    <xf numFmtId="0" fontId="65" fillId="0" borderId="93" xfId="0" applyFont="1" applyFill="1" applyBorder="1" applyAlignment="1">
      <alignment horizontal="left" vertical="center"/>
    </xf>
    <xf numFmtId="0" fontId="66" fillId="0" borderId="232" xfId="0" applyFont="1" applyFill="1" applyBorder="1" applyAlignment="1">
      <alignment vertical="center" wrapText="1"/>
    </xf>
    <xf numFmtId="0" fontId="66" fillId="0" borderId="95" xfId="0" applyFont="1" applyFill="1" applyBorder="1">
      <alignment vertical="center"/>
    </xf>
    <xf numFmtId="0" fontId="66" fillId="0" borderId="41" xfId="0" applyFont="1" applyFill="1" applyBorder="1">
      <alignment vertical="center"/>
    </xf>
    <xf numFmtId="0" fontId="66" fillId="0" borderId="228" xfId="0" applyFont="1" applyFill="1" applyBorder="1" applyAlignment="1">
      <alignment vertical="center" wrapText="1"/>
    </xf>
    <xf numFmtId="0" fontId="66" fillId="0" borderId="92" xfId="0" applyFont="1" applyFill="1" applyBorder="1" applyAlignment="1">
      <alignment vertical="center" wrapText="1"/>
    </xf>
    <xf numFmtId="0" fontId="35" fillId="0" borderId="0" xfId="0" applyFont="1">
      <alignment vertical="center"/>
    </xf>
    <xf numFmtId="0" fontId="87" fillId="0" borderId="0" xfId="5" applyFont="1" applyAlignment="1" applyProtection="1">
      <alignment horizontal="left" vertical="center"/>
    </xf>
    <xf numFmtId="0" fontId="25" fillId="0" borderId="0" xfId="5" applyFont="1" applyAlignment="1" applyProtection="1">
      <alignment vertical="top"/>
    </xf>
    <xf numFmtId="11" fontId="16" fillId="0" borderId="0" xfId="0" applyNumberFormat="1" applyFont="1">
      <alignment vertical="center"/>
    </xf>
    <xf numFmtId="0" fontId="75" fillId="0" borderId="0" xfId="0" applyFont="1">
      <alignment vertical="center"/>
    </xf>
    <xf numFmtId="0" fontId="62" fillId="5" borderId="36" xfId="0" applyFont="1" applyFill="1" applyBorder="1">
      <alignment vertical="center"/>
    </xf>
    <xf numFmtId="0" fontId="62" fillId="5" borderId="36" xfId="0" applyFont="1" applyFill="1" applyBorder="1" applyAlignment="1">
      <alignment horizontal="right" vertical="center"/>
    </xf>
    <xf numFmtId="0" fontId="61" fillId="0" borderId="0" xfId="0" applyFont="1">
      <alignment vertical="center"/>
    </xf>
    <xf numFmtId="0" fontId="17" fillId="0" borderId="0" xfId="0" applyFont="1" applyAlignment="1">
      <alignment horizontal="right" vertical="center"/>
    </xf>
    <xf numFmtId="0" fontId="23" fillId="0" borderId="0" xfId="5" applyAlignment="1">
      <alignment vertical="top"/>
    </xf>
    <xf numFmtId="0" fontId="25" fillId="0" borderId="0" xfId="5" applyFont="1" applyAlignment="1">
      <alignment vertical="center"/>
    </xf>
    <xf numFmtId="0" fontId="130" fillId="2" borderId="0" xfId="0" applyFont="1" applyFill="1" applyAlignment="1">
      <alignment horizontal="right" vertical="center"/>
    </xf>
    <xf numFmtId="0" fontId="35" fillId="0" borderId="0" xfId="0" applyFont="1">
      <alignment vertical="center"/>
    </xf>
    <xf numFmtId="0" fontId="16" fillId="0" borderId="0" xfId="0" applyFont="1" applyAlignment="1">
      <alignment vertical="top"/>
    </xf>
    <xf numFmtId="0" fontId="16" fillId="0" borderId="0" xfId="0" applyFont="1" applyAlignment="1">
      <alignment vertical="top" wrapText="1"/>
    </xf>
    <xf numFmtId="0" fontId="52" fillId="0" borderId="0" xfId="0" applyFont="1" applyAlignment="1">
      <alignment horizontal="left" vertical="top" wrapText="1" readingOrder="1"/>
    </xf>
    <xf numFmtId="0" fontId="16" fillId="0" borderId="233" xfId="0" applyFont="1" applyBorder="1" applyAlignment="1">
      <alignment horizontal="left" vertical="center" wrapText="1"/>
    </xf>
    <xf numFmtId="0" fontId="16" fillId="0" borderId="53" xfId="0" applyFont="1" applyBorder="1" applyAlignment="1">
      <alignment vertical="center" wrapText="1"/>
    </xf>
    <xf numFmtId="0" fontId="16" fillId="0" borderId="233" xfId="0" applyFont="1" applyBorder="1" applyAlignment="1">
      <alignment vertical="top" wrapText="1"/>
    </xf>
    <xf numFmtId="0" fontId="16" fillId="0" borderId="53" xfId="0" applyFont="1" applyBorder="1" applyAlignment="1">
      <alignment vertical="top" wrapText="1" readingOrder="1"/>
    </xf>
    <xf numFmtId="0" fontId="16" fillId="0" borderId="92" xfId="0" applyFont="1" applyBorder="1" applyAlignment="1">
      <alignment vertical="center" wrapText="1"/>
    </xf>
    <xf numFmtId="0" fontId="16" fillId="0" borderId="234" xfId="0" applyFont="1" applyBorder="1">
      <alignment vertical="center"/>
    </xf>
    <xf numFmtId="0" fontId="16" fillId="0" borderId="35" xfId="0" applyFont="1" applyBorder="1">
      <alignment vertical="center"/>
    </xf>
    <xf numFmtId="0" fontId="16" fillId="0" borderId="235" xfId="0" applyFont="1" applyBorder="1">
      <alignment vertical="center"/>
    </xf>
    <xf numFmtId="0" fontId="90" fillId="0" borderId="236" xfId="5" applyFont="1" applyBorder="1" applyAlignment="1">
      <alignment vertical="center" wrapText="1"/>
    </xf>
    <xf numFmtId="0" fontId="90" fillId="0" borderId="53" xfId="5" applyFont="1" applyBorder="1" applyAlignment="1" applyProtection="1">
      <alignment vertical="center" readingOrder="1"/>
    </xf>
    <xf numFmtId="0" fontId="49" fillId="0" borderId="57" xfId="0" applyFont="1" applyBorder="1">
      <alignment vertical="center"/>
    </xf>
    <xf numFmtId="0" fontId="90" fillId="0" borderId="237" xfId="5" applyFont="1" applyBorder="1">
      <alignment vertical="center"/>
    </xf>
    <xf numFmtId="0" fontId="16" fillId="0" borderId="58" xfId="5" applyFont="1" applyBorder="1" applyAlignment="1" applyProtection="1">
      <alignment vertical="center" readingOrder="1"/>
    </xf>
    <xf numFmtId="0" fontId="16" fillId="0" borderId="238" xfId="0" applyFont="1" applyBorder="1">
      <alignment vertical="center"/>
    </xf>
    <xf numFmtId="0" fontId="16" fillId="0" borderId="185" xfId="0" applyFont="1" applyBorder="1">
      <alignment vertical="center"/>
    </xf>
    <xf numFmtId="0" fontId="16" fillId="0" borderId="239" xfId="0" applyFont="1" applyBorder="1">
      <alignment vertical="center"/>
    </xf>
    <xf numFmtId="0" fontId="16" fillId="3" borderId="240" xfId="0" applyFont="1" applyFill="1" applyBorder="1">
      <alignment vertical="center"/>
    </xf>
    <xf numFmtId="0" fontId="16" fillId="3" borderId="241" xfId="0" applyFont="1" applyFill="1" applyBorder="1">
      <alignment vertical="center"/>
    </xf>
    <xf numFmtId="0" fontId="132" fillId="0" borderId="0" xfId="0" applyFont="1">
      <alignment vertical="center"/>
    </xf>
    <xf numFmtId="0" fontId="24" fillId="0" borderId="40" xfId="5" applyFont="1" applyFill="1" applyBorder="1" applyAlignment="1" applyProtection="1">
      <alignment horizontal="left" vertical="center"/>
    </xf>
    <xf numFmtId="0" fontId="134" fillId="0" borderId="53" xfId="0" applyFont="1" applyBorder="1">
      <alignment vertical="center"/>
    </xf>
    <xf numFmtId="0" fontId="65" fillId="0" borderId="242" xfId="0" applyFont="1" applyBorder="1">
      <alignment vertical="center"/>
    </xf>
    <xf numFmtId="38" fontId="1" fillId="0" borderId="0" xfId="0" applyNumberFormat="1" applyFont="1">
      <alignment vertical="center"/>
    </xf>
    <xf numFmtId="0" fontId="0" fillId="0" borderId="0" xfId="0" applyAlignment="1">
      <alignment horizontal="center" vertical="center"/>
    </xf>
    <xf numFmtId="0" fontId="38" fillId="0" borderId="5" xfId="0" applyFont="1" applyBorder="1" applyAlignment="1">
      <alignment horizontal="left" vertical="center"/>
    </xf>
    <xf numFmtId="0" fontId="38" fillId="0" borderId="8" xfId="0" applyFont="1" applyBorder="1" applyAlignment="1">
      <alignment horizontal="left" vertical="center"/>
    </xf>
    <xf numFmtId="0" fontId="136" fillId="0" borderId="0" xfId="0" applyFont="1">
      <alignment vertical="center"/>
    </xf>
    <xf numFmtId="0" fontId="24" fillId="0" borderId="185" xfId="5" applyFont="1" applyFill="1" applyBorder="1" applyProtection="1">
      <alignment vertical="center"/>
    </xf>
    <xf numFmtId="0" fontId="24" fillId="0" borderId="93" xfId="5" applyFont="1" applyBorder="1" applyAlignment="1" applyProtection="1">
      <alignment vertical="center"/>
    </xf>
    <xf numFmtId="0" fontId="4" fillId="10" borderId="10" xfId="4" applyNumberFormat="1" applyFont="1" applyFill="1" applyBorder="1" applyAlignment="1" applyProtection="1">
      <alignment horizontal="right" vertical="center" shrinkToFit="1"/>
    </xf>
    <xf numFmtId="0" fontId="4" fillId="0" borderId="0" xfId="0" applyNumberFormat="1" applyFont="1" applyFill="1" applyBorder="1" applyAlignment="1" applyProtection="1">
      <alignment horizontal="left" vertical="center"/>
    </xf>
    <xf numFmtId="0" fontId="12" fillId="0" borderId="10" xfId="0" applyNumberFormat="1" applyFont="1" applyFill="1" applyBorder="1" applyAlignment="1" applyProtection="1">
      <alignment horizontal="center" vertical="center"/>
    </xf>
    <xf numFmtId="0" fontId="4" fillId="0" borderId="10" xfId="0" applyNumberFormat="1" applyFont="1" applyFill="1" applyBorder="1" applyAlignment="1" applyProtection="1">
      <alignment horizontal="center" vertical="center"/>
    </xf>
    <xf numFmtId="0" fontId="65" fillId="0" borderId="99" xfId="0" applyFont="1" applyBorder="1" applyAlignment="1">
      <alignment horizontal="left" vertical="center" wrapText="1"/>
    </xf>
    <xf numFmtId="0" fontId="12" fillId="0" borderId="16" xfId="0" applyNumberFormat="1" applyFont="1" applyFill="1" applyBorder="1" applyAlignment="1" applyProtection="1">
      <alignment vertical="center"/>
    </xf>
    <xf numFmtId="0" fontId="12" fillId="0" borderId="15" xfId="0" applyNumberFormat="1" applyFont="1" applyFill="1" applyBorder="1" applyAlignment="1" applyProtection="1">
      <alignment vertical="center"/>
    </xf>
    <xf numFmtId="0" fontId="12" fillId="0" borderId="0" xfId="0" applyNumberFormat="1" applyFont="1" applyFill="1" applyBorder="1" applyAlignment="1" applyProtection="1">
      <alignment vertical="center"/>
    </xf>
    <xf numFmtId="0" fontId="4" fillId="0" borderId="16" xfId="0" applyNumberFormat="1" applyFont="1" applyFill="1" applyBorder="1" applyAlignment="1" applyProtection="1">
      <alignment vertical="center"/>
    </xf>
    <xf numFmtId="0" fontId="4" fillId="0" borderId="10" xfId="0" applyNumberFormat="1" applyFont="1" applyFill="1" applyBorder="1" applyAlignment="1" applyProtection="1">
      <alignment vertical="center"/>
    </xf>
    <xf numFmtId="0" fontId="4" fillId="0" borderId="11" xfId="0" applyNumberFormat="1" applyFont="1" applyFill="1" applyBorder="1" applyAlignment="1" applyProtection="1">
      <alignment vertical="center"/>
    </xf>
    <xf numFmtId="0" fontId="4" fillId="0" borderId="15" xfId="0" applyNumberFormat="1" applyFont="1" applyFill="1" applyBorder="1" applyAlignment="1" applyProtection="1">
      <alignment vertical="center"/>
    </xf>
    <xf numFmtId="0" fontId="4" fillId="0" borderId="5" xfId="0" applyNumberFormat="1" applyFont="1" applyFill="1" applyBorder="1" applyAlignment="1" applyProtection="1">
      <alignment vertical="center"/>
    </xf>
    <xf numFmtId="0" fontId="4" fillId="0" borderId="0" xfId="0" applyNumberFormat="1" applyFont="1" applyFill="1" applyBorder="1" applyAlignment="1" applyProtection="1">
      <alignment vertical="center"/>
    </xf>
    <xf numFmtId="0" fontId="4" fillId="0" borderId="16" xfId="0" applyNumberFormat="1" applyFont="1" applyFill="1" applyBorder="1" applyAlignment="1" applyProtection="1">
      <alignment horizontal="left" vertical="center" indent="1"/>
    </xf>
    <xf numFmtId="0" fontId="4" fillId="0" borderId="0" xfId="0" applyNumberFormat="1" applyFont="1" applyFill="1" applyBorder="1" applyAlignment="1" applyProtection="1">
      <alignment horizontal="left" vertical="center" indent="1"/>
    </xf>
    <xf numFmtId="0" fontId="4" fillId="0" borderId="15" xfId="0" applyNumberFormat="1" applyFont="1" applyFill="1" applyBorder="1" applyAlignment="1" applyProtection="1">
      <alignment horizontal="left" vertical="center" indent="1"/>
    </xf>
    <xf numFmtId="0" fontId="4" fillId="0" borderId="20" xfId="0" applyNumberFormat="1" applyFont="1" applyFill="1" applyBorder="1" applyAlignment="1" applyProtection="1">
      <alignment vertical="center"/>
    </xf>
    <xf numFmtId="0" fontId="12" fillId="8" borderId="20" xfId="0" applyNumberFormat="1" applyFont="1" applyFill="1" applyBorder="1" applyAlignment="1" applyProtection="1">
      <alignment vertical="center"/>
    </xf>
    <xf numFmtId="0" fontId="4" fillId="0" borderId="21" xfId="0" applyNumberFormat="1" applyFont="1" applyFill="1" applyBorder="1" applyAlignment="1" applyProtection="1">
      <alignment vertical="center"/>
    </xf>
    <xf numFmtId="0" fontId="12" fillId="8" borderId="21" xfId="0" applyNumberFormat="1" applyFont="1" applyFill="1" applyBorder="1" applyAlignment="1" applyProtection="1">
      <alignment vertical="center"/>
    </xf>
    <xf numFmtId="0" fontId="4" fillId="0" borderId="0" xfId="0" applyNumberFormat="1" applyFont="1" applyFill="1" applyBorder="1" applyAlignment="1" applyProtection="1">
      <alignment horizontal="center" vertical="center"/>
    </xf>
    <xf numFmtId="0" fontId="4" fillId="0" borderId="1" xfId="0" applyNumberFormat="1" applyFont="1" applyFill="1" applyBorder="1" applyAlignment="1" applyProtection="1">
      <alignment vertical="center"/>
    </xf>
    <xf numFmtId="0" fontId="4" fillId="0" borderId="1" xfId="0" applyNumberFormat="1" applyFont="1" applyFill="1" applyBorder="1" applyAlignment="1" applyProtection="1">
      <alignment horizontal="center" vertical="center"/>
    </xf>
    <xf numFmtId="0" fontId="4" fillId="8" borderId="20" xfId="0" applyNumberFormat="1" applyFont="1" applyFill="1" applyBorder="1" applyAlignment="1" applyProtection="1">
      <alignment vertical="center"/>
    </xf>
    <xf numFmtId="0" fontId="4" fillId="8" borderId="21" xfId="0" applyNumberFormat="1" applyFont="1" applyFill="1" applyBorder="1" applyAlignment="1" applyProtection="1">
      <alignment vertical="center"/>
    </xf>
    <xf numFmtId="0" fontId="12" fillId="0" borderId="10" xfId="0" applyNumberFormat="1" applyFont="1" applyFill="1" applyBorder="1" applyAlignment="1" applyProtection="1">
      <alignment vertical="center"/>
    </xf>
    <xf numFmtId="0" fontId="12" fillId="0" borderId="11" xfId="0" applyNumberFormat="1" applyFont="1" applyFill="1" applyBorder="1" applyAlignment="1" applyProtection="1">
      <alignment vertical="center"/>
    </xf>
    <xf numFmtId="0" fontId="12" fillId="8" borderId="10" xfId="0" applyNumberFormat="1" applyFont="1" applyFill="1" applyBorder="1" applyAlignment="1" applyProtection="1">
      <alignment horizontal="center" vertical="center"/>
    </xf>
    <xf numFmtId="0" fontId="12" fillId="8" borderId="10" xfId="0" applyNumberFormat="1" applyFont="1" applyFill="1" applyBorder="1" applyAlignment="1" applyProtection="1">
      <alignment vertical="center"/>
    </xf>
    <xf numFmtId="0" fontId="12" fillId="8" borderId="11" xfId="0" applyNumberFormat="1" applyFont="1" applyFill="1" applyBorder="1" applyAlignment="1" applyProtection="1">
      <alignment horizontal="center" vertical="center"/>
    </xf>
    <xf numFmtId="0" fontId="12" fillId="0" borderId="8" xfId="0" applyNumberFormat="1" applyFont="1" applyFill="1" applyBorder="1" applyAlignment="1" applyProtection="1">
      <alignment vertical="top" wrapText="1"/>
    </xf>
    <xf numFmtId="0" fontId="12" fillId="0" borderId="1" xfId="0" applyNumberFormat="1" applyFont="1" applyFill="1" applyBorder="1" applyAlignment="1" applyProtection="1">
      <alignment vertical="top" wrapText="1"/>
    </xf>
    <xf numFmtId="0" fontId="12" fillId="0" borderId="7" xfId="0" applyNumberFormat="1" applyFont="1" applyFill="1" applyBorder="1" applyAlignment="1" applyProtection="1">
      <alignment vertical="top" wrapText="1"/>
    </xf>
    <xf numFmtId="0" fontId="12" fillId="8" borderId="11" xfId="0" applyNumberFormat="1" applyFont="1" applyFill="1" applyBorder="1" applyAlignment="1" applyProtection="1">
      <alignment vertical="center"/>
    </xf>
    <xf numFmtId="0" fontId="12" fillId="0" borderId="0" xfId="0" applyNumberFormat="1" applyFont="1" applyFill="1" applyAlignment="1" applyProtection="1">
      <alignment vertical="center"/>
    </xf>
    <xf numFmtId="0" fontId="12" fillId="0" borderId="9" xfId="0" applyNumberFormat="1" applyFont="1" applyFill="1" applyBorder="1" applyAlignment="1" applyProtection="1">
      <alignment vertical="center"/>
    </xf>
    <xf numFmtId="0" fontId="12" fillId="0" borderId="8" xfId="0" applyNumberFormat="1" applyFont="1" applyFill="1" applyBorder="1" applyAlignment="1" applyProtection="1">
      <alignment vertical="center"/>
    </xf>
    <xf numFmtId="0" fontId="12" fillId="0" borderId="1" xfId="0" applyNumberFormat="1" applyFont="1" applyFill="1" applyBorder="1" applyAlignment="1" applyProtection="1">
      <alignment vertical="center"/>
    </xf>
    <xf numFmtId="0" fontId="12" fillId="0" borderId="11"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vertical="center"/>
    </xf>
    <xf numFmtId="0" fontId="1" fillId="0" borderId="0" xfId="0" applyNumberFormat="1" applyFont="1">
      <alignment vertical="center"/>
    </xf>
    <xf numFmtId="0" fontId="12" fillId="0" borderId="3" xfId="0" applyNumberFormat="1" applyFont="1" applyFill="1" applyBorder="1" applyAlignment="1" applyProtection="1">
      <alignment vertical="center"/>
    </xf>
    <xf numFmtId="0" fontId="12" fillId="0" borderId="4" xfId="0" applyNumberFormat="1" applyFont="1" applyFill="1" applyBorder="1" applyAlignment="1" applyProtection="1">
      <alignment vertical="center"/>
    </xf>
    <xf numFmtId="0" fontId="12" fillId="0" borderId="5" xfId="0" applyNumberFormat="1" applyFont="1" applyFill="1" applyBorder="1" applyAlignment="1" applyProtection="1">
      <alignment vertical="center"/>
    </xf>
    <xf numFmtId="0" fontId="12" fillId="0" borderId="0" xfId="0" applyNumberFormat="1" applyFont="1" applyFill="1" applyBorder="1" applyAlignment="1" applyProtection="1">
      <alignment horizontal="center" vertical="top"/>
    </xf>
    <xf numFmtId="0" fontId="12" fillId="0" borderId="6" xfId="0" applyNumberFormat="1" applyFont="1" applyFill="1" applyBorder="1" applyAlignment="1" applyProtection="1">
      <alignment vertical="center"/>
    </xf>
    <xf numFmtId="0" fontId="12" fillId="0" borderId="0" xfId="0" applyNumberFormat="1" applyFont="1" applyFill="1" applyBorder="1" applyAlignment="1" applyProtection="1">
      <alignment vertical="top" wrapText="1"/>
    </xf>
    <xf numFmtId="0" fontId="12" fillId="0" borderId="208" xfId="0" applyNumberFormat="1" applyFont="1" applyFill="1" applyBorder="1" applyAlignment="1" applyProtection="1">
      <alignment vertical="top" wrapText="1"/>
    </xf>
    <xf numFmtId="0" fontId="12" fillId="0" borderId="215" xfId="0" applyNumberFormat="1" applyFont="1" applyFill="1" applyBorder="1" applyAlignment="1" applyProtection="1">
      <alignment horizontal="left" vertical="center"/>
    </xf>
    <xf numFmtId="0" fontId="12" fillId="0" borderId="210" xfId="0" applyNumberFormat="1" applyFont="1" applyFill="1" applyBorder="1" applyAlignment="1" applyProtection="1">
      <alignment horizontal="left" vertical="center"/>
    </xf>
    <xf numFmtId="0" fontId="12" fillId="0" borderId="210" xfId="0" applyNumberFormat="1" applyFont="1" applyFill="1" applyBorder="1" applyAlignment="1" applyProtection="1">
      <alignment vertical="center"/>
    </xf>
    <xf numFmtId="0" fontId="12" fillId="0" borderId="17" xfId="0" applyNumberFormat="1" applyFont="1" applyFill="1" applyBorder="1" applyAlignment="1" applyProtection="1">
      <alignment vertical="center"/>
    </xf>
    <xf numFmtId="0" fontId="12" fillId="0" borderId="18" xfId="0" applyNumberFormat="1" applyFont="1" applyFill="1" applyBorder="1" applyAlignment="1" applyProtection="1">
      <alignment vertical="center"/>
    </xf>
    <xf numFmtId="0" fontId="12" fillId="0" borderId="19" xfId="0" applyNumberFormat="1" applyFont="1" applyFill="1" applyBorder="1" applyAlignment="1" applyProtection="1">
      <alignment vertical="center"/>
    </xf>
    <xf numFmtId="0" fontId="12" fillId="0" borderId="12" xfId="0" applyNumberFormat="1" applyFont="1" applyFill="1" applyBorder="1" applyAlignment="1" applyProtection="1">
      <alignment vertical="center"/>
    </xf>
    <xf numFmtId="0" fontId="12" fillId="0" borderId="13" xfId="0" applyNumberFormat="1" applyFont="1" applyFill="1" applyBorder="1" applyAlignment="1" applyProtection="1">
      <alignment vertical="center"/>
    </xf>
    <xf numFmtId="0" fontId="12" fillId="0" borderId="14" xfId="0" applyNumberFormat="1" applyFont="1" applyFill="1" applyBorder="1" applyAlignment="1" applyProtection="1">
      <alignment vertical="center"/>
    </xf>
    <xf numFmtId="0" fontId="4" fillId="0" borderId="0" xfId="0" applyNumberFormat="1" applyFont="1" applyFill="1" applyBorder="1" applyAlignment="1" applyProtection="1">
      <alignment vertical="center" shrinkToFit="1"/>
    </xf>
    <xf numFmtId="0" fontId="4" fillId="0" borderId="9" xfId="0" applyNumberFormat="1" applyFont="1" applyFill="1" applyBorder="1" applyAlignment="1" applyProtection="1">
      <alignment vertical="center"/>
    </xf>
    <xf numFmtId="0" fontId="4" fillId="0" borderId="2" xfId="0" applyNumberFormat="1" applyFont="1" applyFill="1" applyBorder="1" applyAlignment="1" applyProtection="1">
      <alignment vertical="center"/>
    </xf>
    <xf numFmtId="0" fontId="4" fillId="0" borderId="4" xfId="0" applyNumberFormat="1" applyFont="1" applyFill="1" applyBorder="1" applyAlignment="1" applyProtection="1">
      <alignment vertical="center"/>
    </xf>
    <xf numFmtId="0" fontId="4" fillId="0" borderId="27" xfId="0" applyNumberFormat="1" applyFont="1" applyFill="1" applyBorder="1" applyAlignment="1" applyProtection="1">
      <alignment vertical="center"/>
    </xf>
    <xf numFmtId="0" fontId="4" fillId="0" borderId="28" xfId="0" applyNumberFormat="1" applyFont="1" applyFill="1" applyBorder="1" applyAlignment="1" applyProtection="1">
      <alignment vertical="center"/>
    </xf>
    <xf numFmtId="0" fontId="0" fillId="0" borderId="0" xfId="0" applyNumberFormat="1" applyFill="1">
      <alignment vertical="center"/>
    </xf>
    <xf numFmtId="0" fontId="4" fillId="0" borderId="48" xfId="0" applyNumberFormat="1" applyFont="1" applyFill="1" applyBorder="1" applyAlignment="1" applyProtection="1">
      <alignment vertical="center"/>
    </xf>
    <xf numFmtId="0" fontId="4" fillId="0" borderId="8" xfId="0" applyNumberFormat="1" applyFont="1" applyFill="1" applyBorder="1" applyAlignment="1" applyProtection="1">
      <alignment vertical="center"/>
    </xf>
    <xf numFmtId="0" fontId="4" fillId="0" borderId="7" xfId="0" applyNumberFormat="1" applyFont="1" applyFill="1" applyBorder="1" applyAlignment="1" applyProtection="1">
      <alignment vertical="center"/>
    </xf>
    <xf numFmtId="0" fontId="4" fillId="0" borderId="23" xfId="0" applyNumberFormat="1" applyFont="1" applyFill="1" applyBorder="1" applyAlignment="1" applyProtection="1">
      <alignment vertical="center"/>
    </xf>
    <xf numFmtId="0" fontId="4" fillId="0" borderId="24" xfId="0" applyNumberFormat="1" applyFont="1" applyFill="1" applyBorder="1" applyAlignment="1" applyProtection="1">
      <alignment vertical="center"/>
    </xf>
    <xf numFmtId="0" fontId="4" fillId="0" borderId="25" xfId="0" applyNumberFormat="1" applyFont="1" applyFill="1" applyBorder="1" applyAlignment="1" applyProtection="1">
      <alignment vertical="center"/>
    </xf>
    <xf numFmtId="0" fontId="4" fillId="0" borderId="6" xfId="0" applyNumberFormat="1" applyFont="1" applyFill="1" applyBorder="1" applyAlignment="1" applyProtection="1">
      <alignment vertical="center"/>
    </xf>
    <xf numFmtId="0" fontId="58" fillId="0" borderId="10" xfId="0" applyNumberFormat="1" applyFont="1" applyBorder="1" applyAlignment="1">
      <alignment vertical="center" wrapText="1"/>
    </xf>
    <xf numFmtId="0" fontId="58" fillId="0" borderId="10" xfId="0" applyNumberFormat="1" applyFont="1" applyFill="1" applyBorder="1" applyAlignment="1">
      <alignment vertical="center" wrapText="1"/>
    </xf>
    <xf numFmtId="0" fontId="6" fillId="0" borderId="10" xfId="0" applyNumberFormat="1" applyFont="1" applyBorder="1" applyAlignment="1">
      <alignment vertical="center" wrapText="1"/>
    </xf>
    <xf numFmtId="0" fontId="6" fillId="0" borderId="10" xfId="0" applyNumberFormat="1" applyFont="1" applyBorder="1" applyAlignment="1">
      <alignment horizontal="left" vertical="center" wrapText="1"/>
    </xf>
    <xf numFmtId="0" fontId="6" fillId="0" borderId="11" xfId="0" applyNumberFormat="1" applyFont="1" applyBorder="1" applyAlignment="1">
      <alignment horizontal="left" vertical="center" wrapText="1"/>
    </xf>
    <xf numFmtId="0" fontId="4" fillId="0" borderId="10" xfId="0" applyNumberFormat="1" applyFont="1" applyBorder="1" applyAlignment="1">
      <alignment vertical="center"/>
    </xf>
    <xf numFmtId="0" fontId="4" fillId="0" borderId="10" xfId="0" applyNumberFormat="1" applyFont="1" applyBorder="1" applyAlignment="1">
      <alignment vertical="center" wrapText="1"/>
    </xf>
    <xf numFmtId="0" fontId="4" fillId="0" borderId="10" xfId="0" applyNumberFormat="1" applyFont="1" applyFill="1" applyBorder="1" applyAlignment="1">
      <alignment vertical="center" wrapText="1"/>
    </xf>
    <xf numFmtId="0" fontId="4" fillId="0" borderId="11" xfId="0" applyNumberFormat="1" applyFont="1" applyBorder="1" applyAlignment="1">
      <alignment vertical="center" wrapText="1"/>
    </xf>
    <xf numFmtId="0" fontId="4" fillId="0" borderId="0" xfId="0" applyNumberFormat="1" applyFont="1" applyBorder="1" applyAlignment="1">
      <alignment horizontal="left" vertical="center" wrapText="1"/>
    </xf>
    <xf numFmtId="0" fontId="4" fillId="0" borderId="6" xfId="0" applyNumberFormat="1" applyFont="1" applyBorder="1" applyAlignment="1">
      <alignment horizontal="left" vertical="center" wrapText="1"/>
    </xf>
    <xf numFmtId="0" fontId="4" fillId="0" borderId="3" xfId="0" applyNumberFormat="1" applyFont="1" applyBorder="1" applyAlignment="1">
      <alignment vertical="center"/>
    </xf>
    <xf numFmtId="0" fontId="4" fillId="0" borderId="0" xfId="0" applyNumberFormat="1" applyFont="1" applyBorder="1" applyAlignment="1">
      <alignment vertical="center"/>
    </xf>
    <xf numFmtId="0" fontId="4" fillId="0" borderId="1" xfId="0" applyNumberFormat="1" applyFont="1" applyBorder="1" applyAlignment="1">
      <alignment vertical="center"/>
    </xf>
    <xf numFmtId="0" fontId="4" fillId="0" borderId="28" xfId="0" applyNumberFormat="1" applyFont="1" applyBorder="1" applyAlignment="1">
      <alignment horizontal="center" vertical="center"/>
    </xf>
    <xf numFmtId="0" fontId="4" fillId="0" borderId="3" xfId="0" applyNumberFormat="1" applyFont="1" applyBorder="1" applyAlignment="1">
      <alignment horizontal="center" vertical="center"/>
    </xf>
    <xf numFmtId="0" fontId="4" fillId="0" borderId="4" xfId="0" applyNumberFormat="1" applyFont="1" applyBorder="1" applyAlignment="1">
      <alignment horizontal="center" vertical="center" wrapText="1"/>
    </xf>
    <xf numFmtId="0" fontId="4" fillId="0" borderId="4" xfId="0" applyNumberFormat="1" applyFont="1" applyBorder="1" applyAlignment="1">
      <alignment horizontal="right" vertical="center" wrapText="1"/>
    </xf>
    <xf numFmtId="0" fontId="4" fillId="0" borderId="4" xfId="0" applyNumberFormat="1" applyFont="1" applyBorder="1" applyAlignment="1">
      <alignment horizontal="left" vertical="center" wrapText="1"/>
    </xf>
    <xf numFmtId="0" fontId="4" fillId="0" borderId="30" xfId="0" applyNumberFormat="1" applyFont="1" applyBorder="1" applyAlignment="1">
      <alignment horizontal="center" vertical="center"/>
    </xf>
    <xf numFmtId="0" fontId="4" fillId="0" borderId="222" xfId="0" applyNumberFormat="1" applyFont="1" applyBorder="1" applyAlignment="1">
      <alignment vertical="center"/>
    </xf>
    <xf numFmtId="0" fontId="12" fillId="0" borderId="223" xfId="0" applyNumberFormat="1" applyFont="1" applyFill="1" applyBorder="1" applyAlignment="1" applyProtection="1">
      <alignment vertical="center"/>
    </xf>
    <xf numFmtId="0" fontId="12" fillId="0" borderId="222" xfId="0" applyNumberFormat="1" applyFont="1" applyFill="1" applyBorder="1" applyAlignment="1" applyProtection="1">
      <alignment vertical="center"/>
    </xf>
    <xf numFmtId="0" fontId="4" fillId="0" borderId="222" xfId="0" applyNumberFormat="1" applyFont="1" applyBorder="1" applyAlignment="1">
      <alignment horizontal="center" vertical="center"/>
    </xf>
    <xf numFmtId="0" fontId="4" fillId="0" borderId="223" xfId="0" applyNumberFormat="1" applyFont="1" applyBorder="1" applyAlignment="1">
      <alignment horizontal="center" vertical="center" wrapText="1"/>
    </xf>
    <xf numFmtId="0" fontId="4" fillId="0" borderId="223" xfId="0" applyNumberFormat="1" applyFont="1" applyBorder="1" applyAlignment="1">
      <alignment horizontal="right" vertical="center" wrapText="1"/>
    </xf>
    <xf numFmtId="0" fontId="4" fillId="0" borderId="223" xfId="0" applyNumberFormat="1" applyFont="1" applyBorder="1" applyAlignment="1">
      <alignment horizontal="left" vertical="center" wrapText="1"/>
    </xf>
    <xf numFmtId="0" fontId="4" fillId="0" borderId="24" xfId="0" applyNumberFormat="1" applyFont="1" applyBorder="1" applyAlignment="1">
      <alignment horizontal="center" vertical="center"/>
    </xf>
    <xf numFmtId="0" fontId="12" fillId="0" borderId="7" xfId="0" applyNumberFormat="1" applyFont="1" applyFill="1" applyBorder="1" applyAlignment="1" applyProtection="1">
      <alignment vertical="center"/>
    </xf>
    <xf numFmtId="0" fontId="4" fillId="0" borderId="1" xfId="0" applyNumberFormat="1" applyFont="1" applyBorder="1" applyAlignment="1">
      <alignment horizontal="center" vertical="center"/>
    </xf>
    <xf numFmtId="0" fontId="4" fillId="0" borderId="7" xfId="0" applyNumberFormat="1" applyFont="1" applyBorder="1" applyAlignment="1">
      <alignment horizontal="center" vertical="center" wrapText="1"/>
    </xf>
    <xf numFmtId="0" fontId="4" fillId="0" borderId="7" xfId="0" applyNumberFormat="1" applyFont="1" applyBorder="1" applyAlignment="1">
      <alignment horizontal="right" vertical="center" wrapText="1"/>
    </xf>
    <xf numFmtId="0" fontId="4" fillId="0" borderId="225" xfId="0" applyNumberFormat="1" applyFont="1" applyBorder="1" applyAlignment="1">
      <alignment horizontal="center" vertical="center"/>
    </xf>
    <xf numFmtId="0" fontId="4" fillId="0" borderId="226" xfId="0" applyNumberFormat="1" applyFont="1" applyBorder="1" applyAlignment="1">
      <alignment horizontal="left" vertical="center" wrapText="1"/>
    </xf>
    <xf numFmtId="0" fontId="4" fillId="0" borderId="0" xfId="0" applyNumberFormat="1" applyFont="1" applyBorder="1" applyAlignment="1">
      <alignment horizontal="center" vertical="center"/>
    </xf>
    <xf numFmtId="0" fontId="4" fillId="0" borderId="0" xfId="0" applyNumberFormat="1" applyFont="1" applyBorder="1" applyAlignment="1">
      <alignment vertical="center" wrapText="1"/>
    </xf>
    <xf numFmtId="0" fontId="4" fillId="0" borderId="0" xfId="0" applyNumberFormat="1" applyFont="1" applyFill="1" applyBorder="1" applyAlignment="1">
      <alignment vertical="center" wrapText="1"/>
    </xf>
    <xf numFmtId="0" fontId="4" fillId="0" borderId="0" xfId="0" applyNumberFormat="1" applyFont="1" applyBorder="1" applyAlignment="1">
      <alignment horizontal="center" vertical="center" wrapText="1"/>
    </xf>
    <xf numFmtId="0" fontId="4" fillId="0" borderId="3" xfId="0" applyNumberFormat="1" applyFont="1" applyBorder="1" applyAlignment="1">
      <alignment horizontal="left" vertical="center"/>
    </xf>
    <xf numFmtId="0" fontId="4" fillId="0" borderId="3" xfId="0" applyNumberFormat="1" applyFont="1" applyBorder="1" applyAlignment="1">
      <alignment vertical="center" wrapText="1"/>
    </xf>
    <xf numFmtId="0" fontId="4" fillId="0" borderId="3" xfId="0" applyNumberFormat="1" applyFont="1" applyFill="1" applyBorder="1" applyAlignment="1">
      <alignment vertical="center" wrapText="1"/>
    </xf>
    <xf numFmtId="0" fontId="4" fillId="0" borderId="3" xfId="0" applyNumberFormat="1" applyFont="1" applyBorder="1" applyAlignment="1">
      <alignment horizontal="center" vertical="center" wrapText="1"/>
    </xf>
    <xf numFmtId="0" fontId="6" fillId="0" borderId="0" xfId="0" applyNumberFormat="1" applyFont="1" applyBorder="1" applyAlignment="1">
      <alignment horizontal="center" vertical="center"/>
    </xf>
    <xf numFmtId="0" fontId="58" fillId="0" borderId="0" xfId="0" applyNumberFormat="1" applyFont="1" applyBorder="1" applyAlignment="1">
      <alignment vertical="center" wrapText="1"/>
    </xf>
    <xf numFmtId="0" fontId="58" fillId="0" borderId="0" xfId="0" applyNumberFormat="1" applyFont="1" applyFill="1" applyBorder="1" applyAlignment="1">
      <alignment vertical="center" wrapText="1"/>
    </xf>
    <xf numFmtId="0" fontId="58" fillId="0" borderId="0" xfId="0" applyNumberFormat="1" applyFont="1" applyBorder="1" applyAlignment="1">
      <alignment horizontal="center" vertical="center" wrapText="1"/>
    </xf>
    <xf numFmtId="0" fontId="6" fillId="0" borderId="6" xfId="0" applyNumberFormat="1" applyFont="1" applyBorder="1" applyAlignment="1">
      <alignment horizontal="left" vertical="center" wrapText="1"/>
    </xf>
    <xf numFmtId="0" fontId="58" fillId="0" borderId="0" xfId="0" applyNumberFormat="1" applyFont="1" applyBorder="1" applyAlignment="1">
      <alignment vertical="center"/>
    </xf>
    <xf numFmtId="0" fontId="6" fillId="0" borderId="0" xfId="0" applyNumberFormat="1" applyFont="1" applyBorder="1" applyAlignment="1" applyProtection="1">
      <alignment horizontal="left" vertical="center"/>
      <protection locked="0"/>
    </xf>
    <xf numFmtId="0" fontId="6" fillId="0" borderId="0" xfId="0" applyNumberFormat="1" applyFont="1" applyBorder="1" applyAlignment="1" applyProtection="1">
      <alignment horizontal="center" vertical="center"/>
      <protection locked="0"/>
    </xf>
    <xf numFmtId="0" fontId="6" fillId="0" borderId="0" xfId="0" applyNumberFormat="1" applyFont="1" applyBorder="1" applyAlignment="1" applyProtection="1">
      <alignment vertical="center"/>
      <protection locked="0"/>
    </xf>
    <xf numFmtId="0" fontId="58" fillId="0" borderId="0" xfId="0" applyNumberFormat="1" applyFont="1" applyBorder="1" applyAlignment="1" applyProtection="1">
      <alignment vertical="center"/>
      <protection locked="0"/>
    </xf>
    <xf numFmtId="0" fontId="12" fillId="0" borderId="0" xfId="0" applyNumberFormat="1" applyFont="1" applyFill="1" applyBorder="1" applyAlignment="1" applyProtection="1">
      <alignment vertical="center"/>
      <protection locked="0"/>
    </xf>
    <xf numFmtId="0" fontId="58" fillId="0" borderId="0" xfId="0" applyNumberFormat="1" applyFont="1" applyBorder="1" applyAlignment="1" applyProtection="1">
      <alignment vertical="center" wrapText="1"/>
      <protection locked="0"/>
    </xf>
    <xf numFmtId="0" fontId="58" fillId="0" borderId="0" xfId="0" applyNumberFormat="1" applyFont="1" applyFill="1" applyBorder="1" applyAlignment="1" applyProtection="1">
      <alignment vertical="center" wrapText="1"/>
      <protection locked="0"/>
    </xf>
    <xf numFmtId="0" fontId="58" fillId="0" borderId="0" xfId="0" applyNumberFormat="1" applyFont="1" applyBorder="1" applyAlignment="1" applyProtection="1">
      <alignment horizontal="center" vertical="center" wrapText="1"/>
      <protection locked="0"/>
    </xf>
    <xf numFmtId="0" fontId="6" fillId="0" borderId="6" xfId="0" applyNumberFormat="1" applyFont="1" applyBorder="1" applyAlignment="1" applyProtection="1">
      <alignment horizontal="left" vertical="center" wrapText="1"/>
      <protection locked="0"/>
    </xf>
    <xf numFmtId="0" fontId="6" fillId="0" borderId="1" xfId="0" applyNumberFormat="1" applyFont="1" applyBorder="1" applyAlignment="1" applyProtection="1">
      <alignment horizontal="left" vertical="center"/>
      <protection locked="0"/>
    </xf>
    <xf numFmtId="0" fontId="6" fillId="0" borderId="1" xfId="0" applyNumberFormat="1" applyFont="1" applyBorder="1" applyAlignment="1" applyProtection="1">
      <alignment horizontal="center" vertical="center"/>
      <protection locked="0"/>
    </xf>
    <xf numFmtId="0" fontId="6" fillId="0" borderId="1" xfId="0" applyNumberFormat="1" applyFont="1" applyBorder="1" applyAlignment="1" applyProtection="1">
      <alignment vertical="center"/>
      <protection locked="0"/>
    </xf>
    <xf numFmtId="0" fontId="58" fillId="0" borderId="1" xfId="0" applyNumberFormat="1" applyFont="1" applyBorder="1" applyAlignment="1" applyProtection="1">
      <alignment vertical="center"/>
      <protection locked="0"/>
    </xf>
    <xf numFmtId="0" fontId="12" fillId="0" borderId="1" xfId="0" applyNumberFormat="1" applyFont="1" applyFill="1" applyBorder="1" applyAlignment="1" applyProtection="1">
      <alignment vertical="center"/>
      <protection locked="0"/>
    </xf>
    <xf numFmtId="0" fontId="58" fillId="0" borderId="1" xfId="0" applyNumberFormat="1" applyFont="1" applyBorder="1" applyAlignment="1" applyProtection="1">
      <alignment vertical="center" wrapText="1"/>
      <protection locked="0"/>
    </xf>
    <xf numFmtId="0" fontId="58" fillId="0" borderId="1" xfId="0" applyNumberFormat="1" applyFont="1" applyFill="1" applyBorder="1" applyAlignment="1" applyProtection="1">
      <alignment vertical="center" wrapText="1"/>
      <protection locked="0"/>
    </xf>
    <xf numFmtId="0" fontId="58" fillId="0" borderId="1" xfId="0" applyNumberFormat="1" applyFont="1" applyBorder="1" applyAlignment="1" applyProtection="1">
      <alignment horizontal="center" vertical="center" wrapText="1"/>
      <protection locked="0"/>
    </xf>
    <xf numFmtId="0" fontId="6" fillId="0" borderId="7" xfId="0" applyNumberFormat="1" applyFont="1" applyBorder="1" applyAlignment="1" applyProtection="1">
      <alignment horizontal="left" vertical="center" wrapText="1"/>
      <protection locked="0"/>
    </xf>
    <xf numFmtId="0" fontId="4" fillId="0" borderId="9" xfId="4" applyNumberFormat="1" applyFont="1" applyFill="1" applyBorder="1" applyAlignment="1" applyProtection="1">
      <alignment vertical="center"/>
    </xf>
    <xf numFmtId="0" fontId="4" fillId="0" borderId="10" xfId="4" applyNumberFormat="1" applyFont="1" applyFill="1" applyBorder="1" applyAlignment="1" applyProtection="1">
      <alignment vertical="center" shrinkToFit="1"/>
    </xf>
    <xf numFmtId="0" fontId="12" fillId="0" borderId="27" xfId="0" applyNumberFormat="1" applyFont="1" applyFill="1" applyBorder="1" applyAlignment="1" applyProtection="1">
      <alignment vertical="center"/>
    </xf>
    <xf numFmtId="0" fontId="12" fillId="0" borderId="28" xfId="0" applyNumberFormat="1" applyFont="1" applyFill="1" applyBorder="1" applyAlignment="1" applyProtection="1">
      <alignment vertical="center"/>
    </xf>
    <xf numFmtId="0" fontId="12" fillId="0" borderId="23" xfId="0" applyNumberFormat="1" applyFont="1" applyFill="1" applyBorder="1" applyAlignment="1" applyProtection="1">
      <alignment vertical="center"/>
    </xf>
    <xf numFmtId="0" fontId="12" fillId="0" borderId="24" xfId="0" applyNumberFormat="1" applyFont="1" applyFill="1" applyBorder="1" applyAlignment="1" applyProtection="1">
      <alignment vertical="center"/>
    </xf>
    <xf numFmtId="0" fontId="12" fillId="0" borderId="3" xfId="0" quotePrefix="1" applyNumberFormat="1" applyFont="1" applyFill="1" applyBorder="1" applyAlignment="1" applyProtection="1">
      <alignment vertical="center"/>
    </xf>
    <xf numFmtId="0" fontId="4" fillId="0" borderId="27" xfId="0" quotePrefix="1" applyNumberFormat="1" applyFont="1" applyFill="1" applyBorder="1" applyAlignment="1" applyProtection="1">
      <alignment vertical="center"/>
    </xf>
    <xf numFmtId="0" fontId="4" fillId="0" borderId="28" xfId="0" applyNumberFormat="1" applyFont="1" applyFill="1" applyBorder="1" applyAlignment="1" applyProtection="1">
      <alignment horizontal="left" vertical="center"/>
    </xf>
    <xf numFmtId="0" fontId="4" fillId="0" borderId="48" xfId="0" applyNumberFormat="1" applyFont="1" applyFill="1" applyBorder="1" applyAlignment="1" applyProtection="1">
      <alignment horizontal="left" vertical="center"/>
    </xf>
    <xf numFmtId="0" fontId="12" fillId="0" borderId="1" xfId="0" quotePrefix="1" applyNumberFormat="1" applyFont="1" applyFill="1" applyBorder="1" applyAlignment="1" applyProtection="1">
      <alignment vertical="center"/>
    </xf>
    <xf numFmtId="0" fontId="4" fillId="0" borderId="23" xfId="0" quotePrefix="1" applyNumberFormat="1" applyFont="1" applyFill="1" applyBorder="1" applyAlignment="1" applyProtection="1">
      <alignment vertical="center"/>
    </xf>
    <xf numFmtId="0" fontId="12" fillId="0" borderId="23" xfId="0" quotePrefix="1" applyNumberFormat="1" applyFont="1" applyFill="1" applyBorder="1" applyAlignment="1" applyProtection="1">
      <alignment vertical="center"/>
    </xf>
    <xf numFmtId="0" fontId="12" fillId="0" borderId="24" xfId="0" quotePrefix="1" applyNumberFormat="1" applyFont="1" applyFill="1" applyBorder="1" applyAlignment="1" applyProtection="1">
      <alignment vertical="center"/>
    </xf>
    <xf numFmtId="0" fontId="12" fillId="0" borderId="25" xfId="0" quotePrefix="1" applyNumberFormat="1" applyFont="1" applyFill="1" applyBorder="1" applyAlignment="1" applyProtection="1">
      <alignment vertical="center"/>
    </xf>
    <xf numFmtId="0" fontId="12" fillId="0" borderId="48" xfId="0" applyNumberFormat="1" applyFont="1" applyFill="1" applyBorder="1" applyAlignment="1" applyProtection="1">
      <alignment vertical="center"/>
    </xf>
    <xf numFmtId="0" fontId="12" fillId="0" borderId="2" xfId="0" applyNumberFormat="1" applyFont="1" applyFill="1" applyBorder="1" applyAlignment="1" applyProtection="1">
      <alignment vertical="center"/>
    </xf>
    <xf numFmtId="0" fontId="12" fillId="0" borderId="27" xfId="0" applyNumberFormat="1" applyFont="1" applyFill="1" applyBorder="1" applyAlignment="1" applyProtection="1">
      <alignment horizontal="centerContinuous" vertical="center"/>
    </xf>
    <xf numFmtId="0" fontId="12" fillId="0" borderId="28" xfId="0" applyNumberFormat="1" applyFont="1" applyFill="1" applyBorder="1" applyAlignment="1" applyProtection="1">
      <alignment horizontal="centerContinuous" vertical="center"/>
    </xf>
    <xf numFmtId="0" fontId="12" fillId="0" borderId="48" xfId="0" applyNumberFormat="1" applyFont="1" applyFill="1" applyBorder="1" applyAlignment="1" applyProtection="1">
      <alignment horizontal="centerContinuous" vertical="center"/>
    </xf>
    <xf numFmtId="0" fontId="12" fillId="0" borderId="32" xfId="0" applyNumberFormat="1" applyFont="1" applyFill="1" applyBorder="1" applyAlignment="1" applyProtection="1">
      <alignment horizontal="centerContinuous" vertical="center"/>
    </xf>
    <xf numFmtId="0" fontId="12" fillId="0" borderId="31" xfId="0" applyNumberFormat="1" applyFont="1" applyFill="1" applyBorder="1" applyAlignment="1" applyProtection="1">
      <alignment horizontal="centerContinuous" vertical="center"/>
    </xf>
    <xf numFmtId="0" fontId="12" fillId="0" borderId="90" xfId="0" applyNumberFormat="1" applyFont="1" applyFill="1" applyBorder="1" applyAlignment="1" applyProtection="1">
      <alignment horizontal="centerContinuous" vertical="center"/>
    </xf>
    <xf numFmtId="0" fontId="12" fillId="0" borderId="31" xfId="0" applyNumberFormat="1" applyFont="1" applyFill="1" applyBorder="1" applyAlignment="1" applyProtection="1">
      <alignment vertical="center"/>
    </xf>
    <xf numFmtId="0" fontId="12" fillId="0" borderId="10" xfId="0" applyNumberFormat="1" applyFont="1" applyFill="1" applyBorder="1" applyAlignment="1" applyProtection="1">
      <alignment horizontal="centerContinuous" vertical="center"/>
    </xf>
    <xf numFmtId="0" fontId="12" fillId="0" borderId="0" xfId="0" applyNumberFormat="1" applyFont="1" applyFill="1" applyBorder="1" applyAlignment="1" applyProtection="1">
      <alignment vertical="center" textRotation="255"/>
    </xf>
    <xf numFmtId="0" fontId="0" fillId="0" borderId="0" xfId="0" applyNumberFormat="1" applyBorder="1">
      <alignment vertical="center"/>
    </xf>
    <xf numFmtId="0" fontId="0" fillId="0" borderId="18" xfId="0" applyNumberFormat="1" applyBorder="1">
      <alignment vertical="center"/>
    </xf>
    <xf numFmtId="0" fontId="4" fillId="0" borderId="4" xfId="0" applyNumberFormat="1" applyFont="1" applyBorder="1" applyAlignment="1">
      <alignment horizontal="right" vertical="center"/>
    </xf>
    <xf numFmtId="0" fontId="4" fillId="0" borderId="223" xfId="0" applyNumberFormat="1" applyFont="1" applyBorder="1" applyAlignment="1">
      <alignment vertical="center"/>
    </xf>
    <xf numFmtId="0" fontId="4" fillId="0" borderId="7" xfId="0" applyNumberFormat="1" applyFont="1" applyBorder="1" applyAlignment="1">
      <alignment vertical="center"/>
    </xf>
    <xf numFmtId="0" fontId="4" fillId="0" borderId="10" xfId="0" applyNumberFormat="1" applyFont="1" applyBorder="1" applyAlignment="1">
      <alignment horizontal="left" vertical="center"/>
    </xf>
    <xf numFmtId="0" fontId="4" fillId="0" borderId="10" xfId="0" applyNumberFormat="1" applyFont="1" applyBorder="1" applyAlignment="1">
      <alignment horizontal="center" vertical="center"/>
    </xf>
    <xf numFmtId="0" fontId="4" fillId="0" borderId="10" xfId="0" applyNumberFormat="1" applyFont="1" applyBorder="1" applyAlignment="1">
      <alignment horizontal="center" vertical="center" wrapText="1"/>
    </xf>
    <xf numFmtId="0" fontId="4" fillId="0" borderId="11" xfId="0" applyNumberFormat="1" applyFont="1" applyBorder="1" applyAlignment="1">
      <alignment horizontal="left" vertical="center" wrapText="1"/>
    </xf>
    <xf numFmtId="0" fontId="4" fillId="0" borderId="24" xfId="0" quotePrefix="1" applyNumberFormat="1" applyFont="1" applyFill="1" applyBorder="1" applyAlignment="1" applyProtection="1">
      <alignment vertical="center"/>
    </xf>
    <xf numFmtId="0" fontId="4" fillId="0" borderId="25" xfId="0" quotePrefix="1" applyNumberFormat="1" applyFont="1" applyFill="1" applyBorder="1" applyAlignment="1" applyProtection="1">
      <alignment vertical="center"/>
    </xf>
    <xf numFmtId="0" fontId="4" fillId="0" borderId="27" xfId="0" applyNumberFormat="1" applyFont="1" applyFill="1" applyBorder="1" applyAlignment="1" applyProtection="1">
      <alignment horizontal="centerContinuous" vertical="center"/>
    </xf>
    <xf numFmtId="0" fontId="4" fillId="0" borderId="28" xfId="0" applyNumberFormat="1" applyFont="1" applyFill="1" applyBorder="1" applyAlignment="1" applyProtection="1">
      <alignment horizontal="centerContinuous" vertical="center"/>
    </xf>
    <xf numFmtId="0" fontId="4" fillId="0" borderId="48" xfId="0" applyNumberFormat="1" applyFont="1" applyFill="1" applyBorder="1" applyAlignment="1" applyProtection="1">
      <alignment horizontal="centerContinuous" vertical="center"/>
    </xf>
    <xf numFmtId="0" fontId="4" fillId="0" borderId="32" xfId="0" applyNumberFormat="1" applyFont="1" applyFill="1" applyBorder="1" applyAlignment="1" applyProtection="1">
      <alignment horizontal="centerContinuous" vertical="center"/>
    </xf>
    <xf numFmtId="0" fontId="4" fillId="0" borderId="31" xfId="0" applyNumberFormat="1" applyFont="1" applyFill="1" applyBorder="1" applyAlignment="1" applyProtection="1">
      <alignment horizontal="centerContinuous" vertical="center"/>
    </xf>
    <xf numFmtId="0" fontId="4" fillId="0" borderId="90" xfId="0" applyNumberFormat="1" applyFont="1" applyFill="1" applyBorder="1" applyAlignment="1" applyProtection="1">
      <alignment horizontal="centerContinuous" vertical="center"/>
    </xf>
    <xf numFmtId="0" fontId="4" fillId="0" borderId="31" xfId="0" applyNumberFormat="1" applyFont="1" applyFill="1" applyBorder="1" applyAlignment="1" applyProtection="1">
      <alignment vertical="center"/>
    </xf>
    <xf numFmtId="0" fontId="4" fillId="0" borderId="10" xfId="0" applyNumberFormat="1" applyFont="1" applyFill="1" applyBorder="1" applyAlignment="1" applyProtection="1">
      <alignment horizontal="centerContinuous" vertical="center"/>
    </xf>
    <xf numFmtId="0" fontId="4" fillId="10" borderId="9" xfId="0" applyNumberFormat="1" applyFont="1" applyFill="1" applyBorder="1" applyAlignment="1" applyProtection="1">
      <alignment vertical="center"/>
    </xf>
    <xf numFmtId="0" fontId="4" fillId="10" borderId="10" xfId="0" applyNumberFormat="1" applyFont="1" applyFill="1" applyBorder="1" applyAlignment="1" applyProtection="1">
      <alignment vertical="center"/>
    </xf>
    <xf numFmtId="0" fontId="4" fillId="10" borderId="10" xfId="0" applyNumberFormat="1" applyFont="1" applyFill="1" applyBorder="1" applyAlignment="1" applyProtection="1">
      <alignment horizontal="center" vertical="center" shrinkToFit="1"/>
    </xf>
    <xf numFmtId="0" fontId="4" fillId="10" borderId="11" xfId="0" applyNumberFormat="1" applyFont="1" applyFill="1" applyBorder="1" applyAlignment="1" applyProtection="1">
      <alignment horizontal="center" vertical="center" shrinkToFit="1"/>
    </xf>
    <xf numFmtId="0" fontId="0" fillId="0" borderId="0" xfId="0" applyNumberFormat="1">
      <alignment vertical="center"/>
    </xf>
    <xf numFmtId="0" fontId="4" fillId="0" borderId="18" xfId="0" applyNumberFormat="1" applyFont="1" applyFill="1" applyBorder="1" applyAlignment="1" applyProtection="1">
      <alignment vertical="center"/>
    </xf>
    <xf numFmtId="0" fontId="4" fillId="0" borderId="9" xfId="0" applyNumberFormat="1" applyFont="1" applyBorder="1" applyAlignment="1">
      <alignment vertical="center"/>
    </xf>
    <xf numFmtId="0" fontId="4" fillId="0" borderId="2" xfId="0" applyNumberFormat="1" applyFont="1" applyBorder="1" applyAlignment="1">
      <alignment vertical="center"/>
    </xf>
    <xf numFmtId="0" fontId="4" fillId="0" borderId="5" xfId="0" applyNumberFormat="1" applyFont="1" applyBorder="1" applyAlignment="1">
      <alignment vertical="center"/>
    </xf>
    <xf numFmtId="0" fontId="4" fillId="0" borderId="8" xfId="0" applyNumberFormat="1" applyFont="1" applyBorder="1" applyAlignment="1">
      <alignment vertical="center"/>
    </xf>
    <xf numFmtId="0" fontId="4" fillId="0" borderId="27" xfId="0" applyNumberFormat="1" applyFont="1" applyBorder="1" applyAlignment="1">
      <alignment horizontal="center" vertical="center"/>
    </xf>
    <xf numFmtId="0" fontId="12" fillId="0" borderId="4" xfId="0" applyNumberFormat="1" applyFont="1" applyFill="1" applyBorder="1" applyAlignment="1" applyProtection="1">
      <alignment horizontal="right" vertical="center"/>
    </xf>
    <xf numFmtId="0" fontId="4" fillId="0" borderId="29" xfId="0" applyNumberFormat="1" applyFont="1" applyBorder="1" applyAlignment="1">
      <alignment horizontal="center" vertical="center"/>
    </xf>
    <xf numFmtId="0" fontId="4" fillId="0" borderId="222" xfId="0" applyNumberFormat="1" applyFont="1" applyBorder="1" applyAlignment="1">
      <alignment horizontal="left" vertical="center"/>
    </xf>
    <xf numFmtId="0" fontId="12" fillId="0" borderId="223" xfId="0" applyNumberFormat="1" applyFont="1" applyFill="1" applyBorder="1" applyAlignment="1" applyProtection="1">
      <alignment horizontal="right" vertical="center"/>
    </xf>
    <xf numFmtId="0" fontId="4" fillId="0" borderId="23" xfId="0" applyNumberFormat="1" applyFont="1" applyBorder="1" applyAlignment="1">
      <alignment horizontal="center" vertical="center"/>
    </xf>
    <xf numFmtId="0" fontId="4" fillId="0" borderId="1" xfId="0" applyNumberFormat="1" applyFont="1" applyBorder="1" applyAlignment="1">
      <alignment horizontal="left" vertical="center"/>
    </xf>
    <xf numFmtId="0" fontId="12" fillId="0" borderId="7" xfId="0" applyNumberFormat="1" applyFont="1" applyFill="1" applyBorder="1" applyAlignment="1" applyProtection="1">
      <alignment horizontal="right" vertical="center"/>
    </xf>
    <xf numFmtId="0" fontId="4" fillId="0" borderId="5" xfId="0" applyNumberFormat="1" applyFont="1" applyBorder="1" applyAlignment="1">
      <alignment horizontal="center" vertical="center"/>
    </xf>
    <xf numFmtId="0" fontId="4" fillId="0" borderId="2" xfId="0" applyNumberFormat="1" applyFont="1" applyBorder="1" applyAlignment="1">
      <alignment horizontal="left" vertical="center"/>
    </xf>
    <xf numFmtId="0" fontId="4" fillId="0" borderId="9" xfId="0" applyNumberFormat="1" applyFont="1" applyBorder="1" applyAlignment="1">
      <alignment horizontal="left" vertical="center"/>
    </xf>
    <xf numFmtId="0" fontId="58" fillId="0" borderId="10" xfId="0" applyNumberFormat="1" applyFont="1" applyBorder="1" applyAlignment="1">
      <alignment vertical="center"/>
    </xf>
    <xf numFmtId="0" fontId="6" fillId="0" borderId="10" xfId="0" applyNumberFormat="1" applyFont="1" applyBorder="1" applyAlignment="1">
      <alignment horizontal="center" vertical="center"/>
    </xf>
    <xf numFmtId="0" fontId="58" fillId="0" borderId="10" xfId="0" applyNumberFormat="1" applyFont="1" applyBorder="1" applyAlignment="1">
      <alignment horizontal="center" vertical="center" wrapText="1"/>
    </xf>
    <xf numFmtId="0" fontId="6" fillId="0" borderId="5" xfId="0" applyNumberFormat="1" applyFont="1" applyBorder="1" applyAlignment="1" applyProtection="1">
      <alignment vertical="top"/>
      <protection locked="0"/>
    </xf>
    <xf numFmtId="0" fontId="6" fillId="0" borderId="0" xfId="0" applyNumberFormat="1" applyFont="1" applyBorder="1" applyAlignment="1" applyProtection="1">
      <alignment vertical="top"/>
      <protection locked="0"/>
    </xf>
    <xf numFmtId="0" fontId="6" fillId="0" borderId="6" xfId="0" applyNumberFormat="1" applyFont="1" applyBorder="1" applyAlignment="1" applyProtection="1">
      <alignment vertical="top"/>
      <protection locked="0"/>
    </xf>
    <xf numFmtId="0" fontId="6" fillId="0" borderId="8" xfId="0" applyNumberFormat="1" applyFont="1" applyBorder="1" applyAlignment="1" applyProtection="1">
      <alignment vertical="top"/>
      <protection locked="0"/>
    </xf>
    <xf numFmtId="0" fontId="6" fillId="0" borderId="1" xfId="0" applyNumberFormat="1" applyFont="1" applyBorder="1" applyAlignment="1" applyProtection="1">
      <alignment vertical="top"/>
      <protection locked="0"/>
    </xf>
    <xf numFmtId="0" fontId="6" fillId="0" borderId="7" xfId="0" applyNumberFormat="1" applyFont="1" applyBorder="1" applyAlignment="1" applyProtection="1">
      <alignment vertical="top"/>
      <protection locked="0"/>
    </xf>
    <xf numFmtId="0" fontId="4" fillId="0" borderId="32" xfId="0" applyNumberFormat="1" applyFont="1" applyFill="1" applyBorder="1" applyAlignment="1" applyProtection="1">
      <alignment horizontal="left" vertical="center"/>
    </xf>
    <xf numFmtId="0" fontId="4" fillId="0" borderId="31" xfId="0" applyNumberFormat="1" applyFont="1" applyFill="1" applyBorder="1" applyAlignment="1" applyProtection="1">
      <alignment horizontal="left" vertical="center"/>
    </xf>
    <xf numFmtId="0" fontId="4" fillId="0" borderId="31" xfId="0" applyNumberFormat="1" applyFont="1" applyFill="1" applyBorder="1" applyAlignment="1" applyProtection="1">
      <alignment horizontal="center" vertical="center"/>
    </xf>
    <xf numFmtId="0" fontId="4" fillId="0" borderId="90" xfId="0" applyNumberFormat="1" applyFont="1" applyFill="1" applyBorder="1" applyAlignment="1" applyProtection="1">
      <alignment horizontal="center" vertical="center"/>
    </xf>
    <xf numFmtId="0" fontId="4" fillId="0" borderId="11" xfId="0" applyNumberFormat="1" applyFont="1" applyFill="1" applyBorder="1" applyAlignment="1" applyProtection="1">
      <alignment horizontal="center" vertical="center"/>
    </xf>
    <xf numFmtId="0" fontId="12" fillId="0" borderId="0" xfId="0" applyNumberFormat="1" applyFont="1" applyFill="1" applyBorder="1" applyAlignment="1" applyProtection="1">
      <alignment horizontal="center" vertical="center" textRotation="255"/>
    </xf>
    <xf numFmtId="0" fontId="0" fillId="0" borderId="0" xfId="0" applyNumberFormat="1" applyAlignment="1">
      <alignment vertical="center"/>
    </xf>
    <xf numFmtId="0" fontId="0" fillId="0" borderId="0" xfId="0" applyNumberFormat="1" applyBorder="1" applyAlignment="1">
      <alignment vertical="center"/>
    </xf>
    <xf numFmtId="0" fontId="0" fillId="0" borderId="18" xfId="0" applyNumberFormat="1" applyBorder="1" applyAlignment="1">
      <alignment vertical="center"/>
    </xf>
    <xf numFmtId="0" fontId="4" fillId="0" borderId="18" xfId="0" applyNumberFormat="1" applyFont="1" applyFill="1" applyBorder="1" applyAlignment="1" applyProtection="1">
      <alignment vertical="center" shrinkToFit="1"/>
    </xf>
    <xf numFmtId="0" fontId="12" fillId="0" borderId="25" xfId="0" applyNumberFormat="1" applyFont="1" applyFill="1" applyBorder="1" applyAlignment="1" applyProtection="1">
      <alignment vertical="center"/>
    </xf>
    <xf numFmtId="0" fontId="4" fillId="0" borderId="23" xfId="0" applyNumberFormat="1" applyFont="1" applyFill="1" applyBorder="1" applyAlignment="1" applyProtection="1">
      <alignment horizontal="centerContinuous" vertical="center"/>
    </xf>
    <xf numFmtId="0" fontId="4" fillId="0" borderId="24" xfId="0" applyNumberFormat="1" applyFont="1" applyFill="1" applyBorder="1" applyAlignment="1" applyProtection="1">
      <alignment horizontal="centerContinuous" vertical="center"/>
    </xf>
    <xf numFmtId="0" fontId="4" fillId="0" borderId="25" xfId="0" applyNumberFormat="1" applyFont="1" applyFill="1" applyBorder="1" applyAlignment="1" applyProtection="1">
      <alignment horizontal="centerContinuous" vertical="center"/>
    </xf>
    <xf numFmtId="0" fontId="4" fillId="8" borderId="9" xfId="0" applyNumberFormat="1" applyFont="1" applyFill="1" applyBorder="1" applyAlignment="1" applyProtection="1">
      <alignment vertical="center"/>
    </xf>
    <xf numFmtId="0" fontId="4" fillId="8" borderId="10" xfId="0" applyNumberFormat="1" applyFont="1" applyFill="1" applyBorder="1" applyAlignment="1" applyProtection="1">
      <alignment vertical="center"/>
    </xf>
    <xf numFmtId="0" fontId="4" fillId="8" borderId="11" xfId="0" applyNumberFormat="1" applyFont="1" applyFill="1" applyBorder="1" applyAlignment="1" applyProtection="1">
      <alignment vertical="center"/>
    </xf>
    <xf numFmtId="0" fontId="21" fillId="0" borderId="0" xfId="0" applyNumberFormat="1" applyFont="1">
      <alignment vertical="center"/>
    </xf>
    <xf numFmtId="0" fontId="19" fillId="0" borderId="0" xfId="0" applyNumberFormat="1" applyFont="1">
      <alignment vertical="center"/>
    </xf>
    <xf numFmtId="0" fontId="20" fillId="0" borderId="0" xfId="0" applyNumberFormat="1" applyFont="1" applyAlignment="1">
      <alignment horizontal="center" vertical="center"/>
    </xf>
    <xf numFmtId="0" fontId="21" fillId="0" borderId="0" xfId="0" applyNumberFormat="1" applyFont="1" applyAlignment="1">
      <alignment horizontal="center" vertical="center"/>
    </xf>
    <xf numFmtId="0" fontId="26" fillId="0" borderId="0" xfId="0" applyNumberFormat="1" applyFont="1">
      <alignment vertical="center"/>
    </xf>
    <xf numFmtId="0" fontId="11" fillId="0" borderId="0" xfId="0" applyNumberFormat="1" applyFont="1" applyAlignment="1">
      <alignment horizontal="center" vertical="center"/>
    </xf>
    <xf numFmtId="0" fontId="27" fillId="0" borderId="0" xfId="0" applyNumberFormat="1" applyFont="1">
      <alignment vertical="center"/>
    </xf>
    <xf numFmtId="0" fontId="1" fillId="0" borderId="0" xfId="0" applyNumberFormat="1" applyFont="1" applyBorder="1">
      <alignment vertical="center"/>
    </xf>
    <xf numFmtId="0" fontId="21" fillId="0" borderId="0" xfId="2" applyNumberFormat="1" applyFont="1" applyAlignment="1">
      <alignment vertical="center"/>
    </xf>
    <xf numFmtId="0" fontId="91" fillId="0" borderId="0" xfId="2" applyNumberFormat="1" applyFont="1" applyAlignment="1">
      <alignment horizontal="right" vertical="center"/>
    </xf>
    <xf numFmtId="0" fontId="91" fillId="0" borderId="0" xfId="2" applyNumberFormat="1" applyFont="1" applyAlignment="1">
      <alignment vertical="center"/>
    </xf>
    <xf numFmtId="0" fontId="22" fillId="0" borderId="0" xfId="2" applyNumberFormat="1" applyFont="1" applyAlignment="1">
      <alignment vertical="center"/>
    </xf>
    <xf numFmtId="0" fontId="47" fillId="0" borderId="0" xfId="2" applyNumberFormat="1" applyFont="1" applyAlignment="1">
      <alignment vertical="center"/>
    </xf>
    <xf numFmtId="0" fontId="1" fillId="0" borderId="0" xfId="2" applyNumberFormat="1"/>
    <xf numFmtId="0" fontId="4" fillId="0" borderId="12" xfId="0" applyNumberFormat="1" applyFont="1" applyFill="1" applyBorder="1" applyAlignment="1" applyProtection="1">
      <alignment vertical="center"/>
    </xf>
    <xf numFmtId="0" fontId="4" fillId="0" borderId="13" xfId="0" applyNumberFormat="1" applyFont="1" applyFill="1" applyBorder="1" applyAlignment="1" applyProtection="1">
      <alignment vertical="center"/>
    </xf>
    <xf numFmtId="0" fontId="4" fillId="0" borderId="14" xfId="0" applyNumberFormat="1" applyFont="1" applyFill="1" applyBorder="1" applyAlignment="1" applyProtection="1">
      <alignment vertical="center"/>
    </xf>
    <xf numFmtId="0" fontId="0" fillId="0" borderId="0" xfId="2" applyNumberFormat="1" applyFont="1"/>
    <xf numFmtId="0" fontId="4" fillId="0" borderId="0" xfId="0" applyNumberFormat="1" applyFont="1" applyFill="1" applyAlignment="1" applyProtection="1">
      <alignment vertical="center"/>
    </xf>
    <xf numFmtId="0" fontId="4" fillId="0" borderId="17" xfId="0" applyNumberFormat="1" applyFont="1" applyFill="1" applyBorder="1" applyAlignment="1" applyProtection="1">
      <alignment vertical="center"/>
    </xf>
    <xf numFmtId="0" fontId="4" fillId="0" borderId="19" xfId="0" applyNumberFormat="1" applyFont="1" applyFill="1" applyBorder="1" applyAlignment="1" applyProtection="1">
      <alignment vertical="center"/>
    </xf>
    <xf numFmtId="0" fontId="18" fillId="9" borderId="53" xfId="0" applyFont="1" applyFill="1" applyBorder="1">
      <alignment vertical="center"/>
    </xf>
    <xf numFmtId="0" fontId="18" fillId="9" borderId="54" xfId="0" applyFont="1" applyFill="1" applyBorder="1">
      <alignment vertical="center"/>
    </xf>
    <xf numFmtId="0" fontId="18" fillId="9" borderId="55" xfId="0" applyFont="1" applyFill="1" applyBorder="1">
      <alignment vertical="center"/>
    </xf>
    <xf numFmtId="0" fontId="16" fillId="0" borderId="36" xfId="0" applyFont="1" applyBorder="1" applyAlignment="1" applyProtection="1">
      <alignment horizontal="center" vertical="center"/>
      <protection locked="0"/>
    </xf>
    <xf numFmtId="0" fontId="54" fillId="0" borderId="0" xfId="0" applyFont="1" applyAlignment="1">
      <alignment horizontal="center" vertical="center" wrapText="1"/>
    </xf>
    <xf numFmtId="0" fontId="93" fillId="0" borderId="0" xfId="0" applyFont="1">
      <alignment vertical="center"/>
    </xf>
    <xf numFmtId="0" fontId="35" fillId="0" borderId="0" xfId="0" applyFont="1">
      <alignment vertical="center"/>
    </xf>
    <xf numFmtId="0" fontId="18" fillId="4" borderId="53" xfId="0" applyFont="1" applyFill="1" applyBorder="1">
      <alignment vertical="center"/>
    </xf>
    <xf numFmtId="0" fontId="18" fillId="4" borderId="54" xfId="0" applyFont="1" applyFill="1" applyBorder="1">
      <alignment vertical="center"/>
    </xf>
    <xf numFmtId="0" fontId="18" fillId="4" borderId="55" xfId="0" applyFont="1" applyFill="1" applyBorder="1">
      <alignment vertical="center"/>
    </xf>
    <xf numFmtId="0" fontId="87" fillId="0" borderId="0" xfId="5" applyFont="1" applyAlignment="1" applyProtection="1">
      <alignment horizontal="left" vertical="center"/>
    </xf>
    <xf numFmtId="0" fontId="25" fillId="0" borderId="0" xfId="5" applyFont="1" applyAlignment="1">
      <alignment horizontal="left" vertical="center"/>
    </xf>
    <xf numFmtId="14" fontId="75" fillId="2" borderId="0" xfId="0" applyNumberFormat="1" applyFont="1" applyFill="1" applyAlignment="1">
      <alignment horizontal="center" vertical="center"/>
    </xf>
    <xf numFmtId="0" fontId="75" fillId="2" borderId="0" xfId="0" applyFont="1" applyFill="1" applyAlignment="1">
      <alignment horizontal="center" vertical="center"/>
    </xf>
    <xf numFmtId="0" fontId="25" fillId="0" borderId="0" xfId="5" applyFont="1" applyAlignment="1">
      <alignment horizontal="center" vertical="center"/>
    </xf>
    <xf numFmtId="0" fontId="25" fillId="0" borderId="0" xfId="5" applyFont="1" applyAlignment="1" applyProtection="1">
      <alignment horizontal="center" vertical="top"/>
    </xf>
    <xf numFmtId="0" fontId="54" fillId="0" borderId="34" xfId="0" applyFont="1" applyBorder="1" applyAlignment="1">
      <alignment horizontal="center" vertical="center" wrapText="1"/>
    </xf>
    <xf numFmtId="0" fontId="87" fillId="0" borderId="0" xfId="5" applyFont="1" applyAlignment="1" applyProtection="1">
      <alignment horizontal="center" vertical="center"/>
    </xf>
    <xf numFmtId="0" fontId="24" fillId="0" borderId="53" xfId="5" applyFont="1" applyBorder="1" applyAlignment="1" applyProtection="1">
      <alignment horizontal="left" vertical="center"/>
    </xf>
    <xf numFmtId="0" fontId="24" fillId="0" borderId="54" xfId="5" applyFont="1" applyBorder="1" applyAlignment="1" applyProtection="1">
      <alignment horizontal="left" vertical="center"/>
    </xf>
    <xf numFmtId="0" fontId="24" fillId="0" borderId="45" xfId="5" applyFont="1" applyBorder="1" applyAlignment="1" applyProtection="1">
      <alignment horizontal="left" vertical="center"/>
    </xf>
    <xf numFmtId="0" fontId="24" fillId="0" borderId="39" xfId="5" applyFont="1" applyBorder="1" applyAlignment="1" applyProtection="1">
      <alignment horizontal="left" vertical="center"/>
    </xf>
    <xf numFmtId="0" fontId="24" fillId="0" borderId="45" xfId="5" applyFont="1" applyFill="1" applyBorder="1" applyAlignment="1" applyProtection="1">
      <alignment horizontal="left" vertical="center"/>
    </xf>
    <xf numFmtId="0" fontId="24" fillId="0" borderId="39" xfId="5" applyFont="1" applyFill="1" applyBorder="1" applyAlignment="1" applyProtection="1">
      <alignment horizontal="left" vertical="center"/>
    </xf>
    <xf numFmtId="0" fontId="52" fillId="0" borderId="0" xfId="0" applyFont="1" applyAlignment="1">
      <alignment horizontal="left" vertical="top" wrapText="1" readingOrder="1"/>
    </xf>
    <xf numFmtId="0" fontId="16" fillId="0" borderId="160" xfId="0" applyFont="1" applyBorder="1" applyAlignment="1">
      <alignment horizontal="left" vertical="center" wrapText="1"/>
    </xf>
    <xf numFmtId="0" fontId="16" fillId="0" borderId="55" xfId="0" applyFont="1" applyBorder="1" applyAlignment="1">
      <alignment horizontal="left" vertical="center" wrapText="1"/>
    </xf>
    <xf numFmtId="0" fontId="16" fillId="0" borderId="160" xfId="0" applyFont="1" applyBorder="1" applyAlignment="1">
      <alignment horizontal="left" vertical="top" wrapText="1"/>
    </xf>
    <xf numFmtId="0" fontId="16" fillId="0" borderId="55" xfId="0" applyFont="1" applyBorder="1" applyAlignment="1">
      <alignment horizontal="left" vertical="top" wrapText="1"/>
    </xf>
    <xf numFmtId="0" fontId="4" fillId="0" borderId="0" xfId="0" applyFont="1" applyFill="1" applyBorder="1" applyAlignment="1" applyProtection="1">
      <alignment horizontal="distributed" vertical="center"/>
    </xf>
    <xf numFmtId="0" fontId="4" fillId="0" borderId="0" xfId="0" applyFont="1" applyFill="1" applyBorder="1" applyAlignment="1" applyProtection="1">
      <alignment horizontal="left" vertical="center" shrinkToFit="1"/>
    </xf>
    <xf numFmtId="0" fontId="4" fillId="0" borderId="63" xfId="0" applyFont="1" applyFill="1" applyBorder="1" applyAlignment="1" applyProtection="1">
      <alignment horizontal="left" vertical="center" shrinkToFit="1"/>
    </xf>
    <xf numFmtId="0" fontId="4" fillId="0" borderId="1" xfId="0" applyFont="1" applyFill="1" applyBorder="1" applyAlignment="1" applyProtection="1">
      <alignment horizontal="distributed" vertical="center"/>
    </xf>
    <xf numFmtId="0" fontId="4" fillId="0" borderId="1" xfId="0" applyFont="1" applyFill="1" applyBorder="1" applyAlignment="1" applyProtection="1">
      <alignment horizontal="left" vertical="center" shrinkToFit="1"/>
    </xf>
    <xf numFmtId="0" fontId="4" fillId="0" borderId="203" xfId="0" applyFont="1" applyFill="1" applyBorder="1" applyAlignment="1" applyProtection="1">
      <alignment horizontal="left" vertical="center" shrinkToFit="1"/>
    </xf>
    <xf numFmtId="0" fontId="4" fillId="0" borderId="212" xfId="0" applyFont="1" applyFill="1" applyBorder="1" applyAlignment="1" applyProtection="1">
      <alignment horizontal="left" vertical="center"/>
    </xf>
    <xf numFmtId="0" fontId="4" fillId="0" borderId="213" xfId="0" applyFont="1" applyFill="1" applyBorder="1" applyAlignment="1" applyProtection="1">
      <alignment horizontal="left" vertical="center"/>
    </xf>
    <xf numFmtId="0" fontId="4" fillId="0" borderId="214" xfId="0" applyFont="1" applyFill="1" applyBorder="1" applyAlignment="1" applyProtection="1">
      <alignment horizontal="left" vertical="center"/>
    </xf>
    <xf numFmtId="0" fontId="122" fillId="0" borderId="0" xfId="0" applyFont="1" applyFill="1" applyBorder="1" applyAlignment="1" applyProtection="1">
      <alignment horizontal="left" vertical="center"/>
    </xf>
    <xf numFmtId="0" fontId="4" fillId="9" borderId="215" xfId="0" applyFont="1" applyFill="1" applyBorder="1" applyAlignment="1" applyProtection="1">
      <alignment horizontal="center" vertical="center"/>
      <protection locked="0"/>
    </xf>
    <xf numFmtId="0" fontId="4" fillId="9" borderId="210" xfId="0" applyFont="1" applyFill="1" applyBorder="1" applyAlignment="1" applyProtection="1">
      <alignment horizontal="center" vertical="center"/>
      <protection locked="0"/>
    </xf>
    <xf numFmtId="0" fontId="4" fillId="9" borderId="211" xfId="0" applyFont="1" applyFill="1" applyBorder="1" applyAlignment="1" applyProtection="1">
      <alignment horizontal="center" vertical="center"/>
      <protection locked="0"/>
    </xf>
    <xf numFmtId="0" fontId="4" fillId="0" borderId="207" xfId="0" applyFont="1" applyFill="1" applyBorder="1" applyAlignment="1" applyProtection="1">
      <alignment horizontal="left" vertical="center"/>
    </xf>
    <xf numFmtId="0" fontId="4" fillId="0" borderId="208" xfId="0" applyFont="1" applyFill="1" applyBorder="1" applyAlignment="1" applyProtection="1">
      <alignment horizontal="left" vertical="center"/>
    </xf>
    <xf numFmtId="0" fontId="4" fillId="0" borderId="209" xfId="0" applyFont="1" applyFill="1" applyBorder="1" applyAlignment="1" applyProtection="1">
      <alignment horizontal="left" vertical="center"/>
    </xf>
    <xf numFmtId="0" fontId="4" fillId="9" borderId="8" xfId="0" applyFont="1" applyFill="1" applyBorder="1" applyAlignment="1" applyProtection="1">
      <alignment horizontal="center" vertical="center"/>
      <protection locked="0"/>
    </xf>
    <xf numFmtId="0" fontId="4" fillId="9" borderId="1" xfId="0" applyFont="1" applyFill="1" applyBorder="1" applyAlignment="1" applyProtection="1">
      <alignment horizontal="center" vertical="center"/>
      <protection locked="0"/>
    </xf>
    <xf numFmtId="0" fontId="4" fillId="9" borderId="203" xfId="0" applyFont="1" applyFill="1" applyBorder="1" applyAlignment="1" applyProtection="1">
      <alignment horizontal="center" vertical="center"/>
      <protection locked="0"/>
    </xf>
    <xf numFmtId="0" fontId="12" fillId="0" borderId="204" xfId="0" applyFont="1" applyFill="1" applyBorder="1" applyAlignment="1" applyProtection="1">
      <alignment horizontal="left" vertical="center"/>
    </xf>
    <xf numFmtId="0" fontId="12" fillId="0" borderId="3" xfId="0" applyFont="1" applyFill="1" applyBorder="1" applyAlignment="1" applyProtection="1">
      <alignment horizontal="left" vertical="center"/>
    </xf>
    <xf numFmtId="0" fontId="12" fillId="0" borderId="4" xfId="0" applyFont="1" applyFill="1" applyBorder="1" applyAlignment="1" applyProtection="1">
      <alignment horizontal="left" vertical="center"/>
    </xf>
    <xf numFmtId="0" fontId="12" fillId="0" borderId="62" xfId="0" applyFont="1" applyFill="1" applyBorder="1" applyAlignment="1" applyProtection="1">
      <alignment horizontal="left" vertical="center"/>
    </xf>
    <xf numFmtId="0" fontId="12" fillId="0" borderId="0" xfId="0" applyFont="1" applyFill="1" applyBorder="1" applyAlignment="1" applyProtection="1">
      <alignment horizontal="left" vertical="center"/>
    </xf>
    <xf numFmtId="0" fontId="12" fillId="0" borderId="6" xfId="0" applyFont="1" applyFill="1" applyBorder="1" applyAlignment="1" applyProtection="1">
      <alignment horizontal="left" vertical="center"/>
    </xf>
    <xf numFmtId="0" fontId="12" fillId="0" borderId="64" xfId="0" applyFont="1" applyFill="1" applyBorder="1" applyAlignment="1" applyProtection="1">
      <alignment horizontal="left" vertical="center"/>
    </xf>
    <xf numFmtId="0" fontId="12" fillId="0" borderId="65" xfId="0" applyFont="1" applyFill="1" applyBorder="1" applyAlignment="1" applyProtection="1">
      <alignment horizontal="left" vertical="center"/>
    </xf>
    <xf numFmtId="0" fontId="12" fillId="0" borderId="219" xfId="0" applyFont="1" applyFill="1" applyBorder="1" applyAlignment="1" applyProtection="1">
      <alignment horizontal="left" vertical="center"/>
    </xf>
    <xf numFmtId="0" fontId="12" fillId="0" borderId="201" xfId="0" applyFont="1" applyFill="1" applyBorder="1" applyAlignment="1" applyProtection="1">
      <alignment horizontal="left" vertical="center"/>
    </xf>
    <xf numFmtId="0" fontId="12" fillId="0" borderId="1" xfId="0" applyFont="1" applyFill="1" applyBorder="1" applyAlignment="1" applyProtection="1">
      <alignment horizontal="left" vertical="center"/>
    </xf>
    <xf numFmtId="0" fontId="12" fillId="0" borderId="7" xfId="0" applyFont="1" applyFill="1" applyBorder="1" applyAlignment="1" applyProtection="1">
      <alignment horizontal="left" vertical="center"/>
    </xf>
    <xf numFmtId="0" fontId="4" fillId="0" borderId="2" xfId="0" applyFont="1" applyFill="1" applyBorder="1" applyAlignment="1" applyProtection="1">
      <alignment horizontal="left" vertical="center"/>
    </xf>
    <xf numFmtId="0" fontId="4" fillId="0" borderId="3" xfId="0" applyFont="1" applyFill="1" applyBorder="1" applyAlignment="1" applyProtection="1">
      <alignment horizontal="left" vertical="center"/>
    </xf>
    <xf numFmtId="0" fontId="4" fillId="0" borderId="206" xfId="0" applyFont="1" applyFill="1" applyBorder="1" applyAlignment="1" applyProtection="1">
      <alignment horizontal="left" vertical="center"/>
    </xf>
    <xf numFmtId="184" fontId="4" fillId="0" borderId="0" xfId="0" applyNumberFormat="1" applyFont="1" applyFill="1" applyBorder="1" applyAlignment="1" applyProtection="1">
      <alignment horizontal="left" vertical="center" shrinkToFit="1"/>
    </xf>
    <xf numFmtId="184" fontId="4" fillId="0" borderId="63" xfId="0" applyNumberFormat="1" applyFont="1" applyFill="1" applyBorder="1" applyAlignment="1" applyProtection="1">
      <alignment horizontal="left" vertical="center" shrinkToFit="1"/>
    </xf>
    <xf numFmtId="0" fontId="12" fillId="0" borderId="204" xfId="0" applyFont="1" applyFill="1" applyBorder="1" applyAlignment="1" applyProtection="1">
      <alignment horizontal="left" vertical="center" wrapText="1"/>
    </xf>
    <xf numFmtId="0" fontId="4" fillId="0" borderId="2" xfId="0" applyFont="1" applyFill="1" applyBorder="1" applyAlignment="1" applyProtection="1">
      <alignment horizontal="left" vertical="center" shrinkToFit="1"/>
    </xf>
    <xf numFmtId="0" fontId="4" fillId="0" borderId="3" xfId="0" applyFont="1" applyFill="1" applyBorder="1" applyAlignment="1" applyProtection="1">
      <alignment horizontal="left" vertical="center" shrinkToFit="1"/>
    </xf>
    <xf numFmtId="0" fontId="4" fillId="0" borderId="206" xfId="0" applyFont="1" applyFill="1" applyBorder="1" applyAlignment="1" applyProtection="1">
      <alignment horizontal="left" vertical="center" shrinkToFit="1"/>
    </xf>
    <xf numFmtId="0" fontId="4" fillId="0" borderId="8" xfId="0" applyFont="1" applyFill="1" applyBorder="1" applyAlignment="1" applyProtection="1">
      <alignment horizontal="left" vertical="center" shrinkToFit="1"/>
    </xf>
    <xf numFmtId="0" fontId="4" fillId="0" borderId="8" xfId="0" applyFont="1" applyFill="1" applyBorder="1" applyAlignment="1" applyProtection="1">
      <alignment horizontal="left" vertical="center" indent="1"/>
    </xf>
    <xf numFmtId="0" fontId="4" fillId="0" borderId="1" xfId="0" applyFont="1" applyFill="1" applyBorder="1" applyAlignment="1" applyProtection="1">
      <alignment horizontal="left" vertical="center" indent="1"/>
    </xf>
    <xf numFmtId="0" fontId="4" fillId="0" borderId="203" xfId="0" applyFont="1" applyFill="1" applyBorder="1" applyAlignment="1" applyProtection="1">
      <alignment horizontal="left" vertical="center" indent="1"/>
    </xf>
    <xf numFmtId="0" fontId="4"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4" fillId="0" borderId="207" xfId="0" applyFont="1" applyFill="1" applyBorder="1" applyAlignment="1" applyProtection="1">
      <alignment horizontal="center" vertical="center" wrapText="1"/>
    </xf>
    <xf numFmtId="0" fontId="4" fillId="0" borderId="208" xfId="0" applyFont="1" applyFill="1" applyBorder="1" applyAlignment="1" applyProtection="1">
      <alignment horizontal="center" vertical="center" wrapText="1"/>
    </xf>
    <xf numFmtId="0" fontId="4" fillId="0" borderId="206" xfId="0" applyFont="1" applyFill="1" applyBorder="1" applyAlignment="1" applyProtection="1">
      <alignment horizontal="center" vertical="center" wrapText="1"/>
    </xf>
    <xf numFmtId="0" fontId="4" fillId="0" borderId="209"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0" fontId="4" fillId="0" borderId="206" xfId="0" applyFont="1" applyFill="1" applyBorder="1" applyAlignment="1" applyProtection="1">
      <alignment horizontal="center" vertical="center"/>
    </xf>
    <xf numFmtId="0" fontId="4" fillId="0" borderId="207" xfId="0" applyFont="1" applyFill="1" applyBorder="1" applyAlignment="1" applyProtection="1">
      <alignment horizontal="center" vertical="center"/>
    </xf>
    <xf numFmtId="0" fontId="4" fillId="0" borderId="208" xfId="0" applyFont="1" applyFill="1" applyBorder="1" applyAlignment="1" applyProtection="1">
      <alignment horizontal="center" vertical="center"/>
    </xf>
    <xf numFmtId="0" fontId="4" fillId="0" borderId="209" xfId="0" applyFont="1" applyFill="1" applyBorder="1" applyAlignment="1" applyProtection="1">
      <alignment horizontal="center" vertical="center"/>
    </xf>
    <xf numFmtId="0" fontId="4" fillId="0" borderId="22" xfId="0" applyFont="1" applyFill="1" applyBorder="1" applyAlignment="1" applyProtection="1">
      <alignment horizontal="left" vertical="center"/>
    </xf>
    <xf numFmtId="0" fontId="4" fillId="0" borderId="218" xfId="0" applyFont="1" applyFill="1" applyBorder="1" applyAlignment="1" applyProtection="1">
      <alignment horizontal="left" vertical="center"/>
    </xf>
    <xf numFmtId="0" fontId="4" fillId="0" borderId="210" xfId="0" applyFont="1" applyFill="1" applyBorder="1" applyAlignment="1" applyProtection="1">
      <alignment horizontal="left" vertical="center"/>
    </xf>
    <xf numFmtId="0" fontId="4" fillId="0" borderId="211" xfId="0" applyFont="1" applyFill="1" applyBorder="1" applyAlignment="1" applyProtection="1">
      <alignment horizontal="left" vertical="center"/>
    </xf>
    <xf numFmtId="0" fontId="4" fillId="0" borderId="215" xfId="0" applyFont="1" applyFill="1" applyBorder="1" applyAlignment="1" applyProtection="1">
      <alignment horizontal="left" vertical="center"/>
    </xf>
    <xf numFmtId="0" fontId="4" fillId="0" borderId="60" xfId="0" applyFont="1" applyFill="1" applyBorder="1" applyAlignment="1" applyProtection="1">
      <alignment horizontal="left" vertical="center" wrapText="1"/>
    </xf>
    <xf numFmtId="0" fontId="4" fillId="0" borderId="61" xfId="0" applyFont="1" applyFill="1" applyBorder="1" applyAlignment="1" applyProtection="1">
      <alignment horizontal="left" vertical="center" wrapText="1"/>
    </xf>
    <xf numFmtId="0" fontId="4" fillId="0" borderId="188" xfId="0" applyFont="1" applyFill="1" applyBorder="1" applyAlignment="1" applyProtection="1">
      <alignment horizontal="left" vertical="center" wrapText="1"/>
    </xf>
    <xf numFmtId="0" fontId="4" fillId="0" borderId="62" xfId="0" applyFont="1" applyFill="1" applyBorder="1" applyAlignment="1" applyProtection="1">
      <alignment horizontal="left" vertical="center" wrapText="1"/>
    </xf>
    <xf numFmtId="0" fontId="4" fillId="0" borderId="0" xfId="0" applyFont="1" applyFill="1" applyBorder="1" applyAlignment="1" applyProtection="1">
      <alignment horizontal="left" vertical="center" wrapText="1"/>
    </xf>
    <xf numFmtId="0" fontId="4" fillId="0" borderId="6" xfId="0" applyFont="1" applyFill="1" applyBorder="1" applyAlignment="1" applyProtection="1">
      <alignment horizontal="left" vertical="center" wrapText="1"/>
    </xf>
    <xf numFmtId="183" fontId="4" fillId="0" borderId="189" xfId="0" applyNumberFormat="1" applyFont="1" applyFill="1" applyBorder="1" applyAlignment="1" applyProtection="1">
      <alignment horizontal="center" vertical="center"/>
    </xf>
    <xf numFmtId="183" fontId="4" fillId="0" borderId="190" xfId="0" applyNumberFormat="1" applyFont="1" applyFill="1" applyBorder="1" applyAlignment="1" applyProtection="1">
      <alignment horizontal="center" vertical="center"/>
    </xf>
    <xf numFmtId="0" fontId="4" fillId="0" borderId="190" xfId="0" applyNumberFormat="1" applyFont="1" applyFill="1" applyBorder="1" applyAlignment="1" applyProtection="1">
      <alignment horizontal="left" vertical="center" shrinkToFit="1"/>
    </xf>
    <xf numFmtId="0" fontId="4" fillId="0" borderId="191" xfId="0" applyNumberFormat="1" applyFont="1" applyFill="1" applyBorder="1" applyAlignment="1" applyProtection="1">
      <alignment horizontal="left" vertical="center" shrinkToFit="1"/>
    </xf>
    <xf numFmtId="0" fontId="12" fillId="0" borderId="62"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12" fillId="0" borderId="201" xfId="0" applyFont="1" applyFill="1" applyBorder="1" applyAlignment="1" applyProtection="1">
      <alignment horizontal="center" vertical="center"/>
    </xf>
    <xf numFmtId="0" fontId="12" fillId="0" borderId="1" xfId="0" applyFont="1" applyFill="1" applyBorder="1" applyAlignment="1" applyProtection="1">
      <alignment horizontal="center" vertical="center"/>
    </xf>
    <xf numFmtId="0" fontId="12" fillId="0" borderId="196" xfId="0" applyFont="1" applyFill="1" applyBorder="1" applyAlignment="1" applyProtection="1">
      <alignment horizontal="center" vertical="center" wrapText="1"/>
    </xf>
    <xf numFmtId="0" fontId="12" fillId="0" borderId="197" xfId="0" applyFont="1" applyFill="1" applyBorder="1" applyAlignment="1" applyProtection="1">
      <alignment horizontal="center" vertical="center"/>
    </xf>
    <xf numFmtId="0" fontId="12" fillId="0" borderId="198" xfId="0" applyFont="1" applyFill="1" applyBorder="1" applyAlignment="1" applyProtection="1">
      <alignment horizontal="center" vertical="center"/>
    </xf>
    <xf numFmtId="0" fontId="12" fillId="0" borderId="202" xfId="0" applyFont="1" applyFill="1" applyBorder="1" applyAlignment="1" applyProtection="1">
      <alignment horizontal="center" vertical="center"/>
    </xf>
    <xf numFmtId="0" fontId="12" fillId="0" borderId="7" xfId="0" applyFont="1" applyFill="1" applyBorder="1" applyAlignment="1" applyProtection="1">
      <alignment horizontal="center" vertical="center"/>
    </xf>
    <xf numFmtId="0" fontId="4" fillId="0" borderId="199" xfId="0" applyFont="1" applyFill="1" applyBorder="1" applyAlignment="1" applyProtection="1">
      <alignment horizontal="center" vertical="center"/>
    </xf>
    <xf numFmtId="0" fontId="4" fillId="0" borderId="197" xfId="0" applyFont="1" applyFill="1" applyBorder="1" applyAlignment="1" applyProtection="1">
      <alignment horizontal="center" vertical="center"/>
    </xf>
    <xf numFmtId="0" fontId="4" fillId="0" borderId="200" xfId="0" applyFont="1" applyFill="1" applyBorder="1" applyAlignment="1" applyProtection="1">
      <alignment horizontal="center" vertical="center"/>
    </xf>
    <xf numFmtId="0" fontId="4" fillId="0" borderId="8" xfId="0"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0" fontId="4" fillId="0" borderId="203" xfId="0" applyFont="1" applyFill="1" applyBorder="1" applyAlignment="1" applyProtection="1">
      <alignment horizontal="center" vertical="center"/>
    </xf>
    <xf numFmtId="0" fontId="4" fillId="0" borderId="32" xfId="0" applyNumberFormat="1" applyFont="1" applyFill="1" applyBorder="1" applyAlignment="1" applyProtection="1">
      <alignment horizontal="left" vertical="center" shrinkToFit="1"/>
    </xf>
    <xf numFmtId="0" fontId="4" fillId="0" borderId="31" xfId="0" applyNumberFormat="1" applyFont="1" applyFill="1" applyBorder="1" applyAlignment="1" applyProtection="1">
      <alignment horizontal="left" vertical="center" shrinkToFit="1"/>
    </xf>
    <xf numFmtId="0" fontId="4" fillId="0" borderId="192" xfId="0" applyNumberFormat="1" applyFont="1" applyFill="1" applyBorder="1" applyAlignment="1" applyProtection="1">
      <alignment horizontal="left" vertical="center" shrinkToFit="1"/>
    </xf>
    <xf numFmtId="0" fontId="4" fillId="0" borderId="193" xfId="0" applyNumberFormat="1" applyFont="1" applyFill="1" applyBorder="1" applyAlignment="1" applyProtection="1">
      <alignment horizontal="left" vertical="center" shrinkToFit="1"/>
    </xf>
    <xf numFmtId="0" fontId="4" fillId="0" borderId="194" xfId="0" applyNumberFormat="1" applyFont="1" applyFill="1" applyBorder="1" applyAlignment="1" applyProtection="1">
      <alignment horizontal="left" vertical="center" shrinkToFit="1"/>
    </xf>
    <xf numFmtId="0" fontId="4" fillId="0" borderId="195" xfId="0" applyNumberFormat="1" applyFont="1" applyFill="1" applyBorder="1" applyAlignment="1" applyProtection="1">
      <alignment horizontal="left" vertical="center" shrinkToFit="1"/>
    </xf>
    <xf numFmtId="0" fontId="4" fillId="0" borderId="204" xfId="0" applyFont="1" applyFill="1" applyBorder="1" applyAlignment="1" applyProtection="1">
      <alignment horizontal="left" vertical="center" wrapText="1"/>
    </xf>
    <xf numFmtId="0" fontId="4" fillId="0" borderId="4" xfId="0" applyFont="1" applyFill="1" applyBorder="1" applyAlignment="1" applyProtection="1">
      <alignment horizontal="left" vertical="center"/>
    </xf>
    <xf numFmtId="0" fontId="4" fillId="0" borderId="0" xfId="0" applyFont="1" applyFill="1" applyBorder="1" applyAlignment="1" applyProtection="1">
      <alignment horizontal="left" vertical="center"/>
    </xf>
    <xf numFmtId="0" fontId="4" fillId="0" borderId="6" xfId="0" applyFont="1" applyFill="1" applyBorder="1" applyAlignment="1" applyProtection="1">
      <alignment horizontal="left" vertical="center"/>
    </xf>
    <xf numFmtId="0" fontId="4" fillId="0" borderId="201" xfId="0" applyFont="1" applyFill="1" applyBorder="1" applyAlignment="1" applyProtection="1">
      <alignment horizontal="left" vertical="center"/>
    </xf>
    <xf numFmtId="0" fontId="4" fillId="0" borderId="1" xfId="0" applyFont="1" applyFill="1" applyBorder="1" applyAlignment="1" applyProtection="1">
      <alignment horizontal="left" vertical="center"/>
    </xf>
    <xf numFmtId="0" fontId="4" fillId="0" borderId="7" xfId="0" applyFont="1" applyFill="1" applyBorder="1" applyAlignment="1" applyProtection="1">
      <alignment horizontal="left" vertical="center"/>
    </xf>
    <xf numFmtId="183" fontId="4" fillId="0" borderId="27" xfId="0" applyNumberFormat="1" applyFont="1" applyFill="1" applyBorder="1" applyAlignment="1" applyProtection="1">
      <alignment horizontal="center" vertical="center"/>
    </xf>
    <xf numFmtId="183" fontId="4" fillId="0" borderId="28" xfId="0" applyNumberFormat="1" applyFont="1" applyFill="1" applyBorder="1" applyAlignment="1" applyProtection="1">
      <alignment horizontal="center" vertical="center"/>
    </xf>
    <xf numFmtId="0" fontId="4" fillId="0" borderId="28" xfId="0" applyNumberFormat="1" applyFont="1" applyFill="1" applyBorder="1" applyAlignment="1" applyProtection="1">
      <alignment vertical="center" shrinkToFit="1"/>
    </xf>
    <xf numFmtId="0" fontId="4" fillId="0" borderId="205" xfId="0" applyNumberFormat="1" applyFont="1" applyFill="1" applyBorder="1" applyAlignment="1" applyProtection="1">
      <alignment vertical="center" shrinkToFit="1"/>
    </xf>
    <xf numFmtId="0" fontId="4" fillId="0" borderId="204" xfId="0" applyFont="1" applyFill="1" applyBorder="1" applyAlignment="1" applyProtection="1">
      <alignment horizontal="left" vertical="center"/>
    </xf>
    <xf numFmtId="0" fontId="4" fillId="0" borderId="2" xfId="0" applyFont="1" applyFill="1" applyBorder="1" applyAlignment="1" applyProtection="1">
      <alignment horizontal="left" vertical="center" wrapText="1" shrinkToFit="1"/>
    </xf>
    <xf numFmtId="0" fontId="4" fillId="0" borderId="3" xfId="0" applyFont="1" applyFill="1" applyBorder="1" applyAlignment="1" applyProtection="1">
      <alignment horizontal="left" vertical="center" wrapText="1" shrinkToFit="1"/>
    </xf>
    <xf numFmtId="0" fontId="4" fillId="0" borderId="206" xfId="0" applyFont="1" applyFill="1" applyBorder="1" applyAlignment="1" applyProtection="1">
      <alignment horizontal="left" vertical="center" wrapText="1" shrinkToFit="1"/>
    </xf>
    <xf numFmtId="0" fontId="4" fillId="0" borderId="8" xfId="0" applyFont="1" applyFill="1" applyBorder="1" applyAlignment="1" applyProtection="1">
      <alignment horizontal="left" vertical="center" wrapText="1" shrinkToFit="1"/>
    </xf>
    <xf numFmtId="0" fontId="4" fillId="0" borderId="1" xfId="0" applyFont="1" applyFill="1" applyBorder="1" applyAlignment="1" applyProtection="1">
      <alignment horizontal="left" vertical="center" wrapText="1" shrinkToFit="1"/>
    </xf>
    <xf numFmtId="0" fontId="4" fillId="0" borderId="203" xfId="0" applyFont="1" applyFill="1" applyBorder="1" applyAlignment="1" applyProtection="1">
      <alignment horizontal="left" vertical="center" wrapText="1" shrinkToFit="1"/>
    </xf>
    <xf numFmtId="0" fontId="4" fillId="0" borderId="32" xfId="0" applyNumberFormat="1" applyFont="1" applyFill="1" applyBorder="1" applyAlignment="1" applyProtection="1">
      <alignment vertical="center" shrinkToFit="1"/>
    </xf>
    <xf numFmtId="0" fontId="4" fillId="0" borderId="31" xfId="0" applyNumberFormat="1" applyFont="1" applyFill="1" applyBorder="1" applyAlignment="1" applyProtection="1">
      <alignment vertical="center" shrinkToFit="1"/>
    </xf>
    <xf numFmtId="0" fontId="4" fillId="0" borderId="192" xfId="0" applyNumberFormat="1" applyFont="1" applyFill="1" applyBorder="1" applyAlignment="1" applyProtection="1">
      <alignment vertical="center" shrinkToFit="1"/>
    </xf>
    <xf numFmtId="0" fontId="4" fillId="0" borderId="8" xfId="0" applyNumberFormat="1" applyFont="1" applyFill="1" applyBorder="1" applyAlignment="1" applyProtection="1">
      <alignment vertical="center" shrinkToFit="1"/>
    </xf>
    <xf numFmtId="0" fontId="4" fillId="0" borderId="1" xfId="0" applyNumberFormat="1" applyFont="1" applyFill="1" applyBorder="1" applyAlignment="1" applyProtection="1">
      <alignment vertical="center" shrinkToFit="1"/>
    </xf>
    <xf numFmtId="0" fontId="4" fillId="0" borderId="203" xfId="0" applyNumberFormat="1" applyFont="1" applyFill="1" applyBorder="1" applyAlignment="1" applyProtection="1">
      <alignment vertical="center" shrinkToFit="1"/>
    </xf>
    <xf numFmtId="0" fontId="4" fillId="0" borderId="31" xfId="0" applyFont="1" applyFill="1" applyBorder="1" applyAlignment="1" applyProtection="1">
      <alignment horizontal="distributed" vertical="center"/>
    </xf>
    <xf numFmtId="0" fontId="4" fillId="0" borderId="33" xfId="0" applyFont="1" applyFill="1" applyBorder="1" applyAlignment="1" applyProtection="1">
      <alignment horizontal="distributed" vertical="center"/>
    </xf>
    <xf numFmtId="0" fontId="3" fillId="0" borderId="0" xfId="0" applyFont="1" applyFill="1" applyBorder="1" applyAlignment="1" applyProtection="1">
      <alignment horizontal="left" vertical="center" indent="1" shrinkToFit="1"/>
    </xf>
    <xf numFmtId="0" fontId="3" fillId="0" borderId="33" xfId="0" applyFont="1" applyFill="1" applyBorder="1" applyAlignment="1" applyProtection="1">
      <alignment horizontal="left" vertical="center" indent="1" shrinkToFit="1"/>
    </xf>
    <xf numFmtId="0" fontId="12" fillId="0" borderId="0" xfId="0" applyFont="1" applyFill="1" applyBorder="1" applyAlignment="1" applyProtection="1">
      <alignment horizontal="right" vertical="center"/>
    </xf>
    <xf numFmtId="0" fontId="118" fillId="0" borderId="0" xfId="0" applyFont="1" applyFill="1" applyBorder="1" applyAlignment="1" applyProtection="1">
      <alignment horizontal="center" vertical="center"/>
    </xf>
    <xf numFmtId="176" fontId="4" fillId="0" borderId="0" xfId="0" applyNumberFormat="1" applyFont="1" applyFill="1" applyBorder="1" applyAlignment="1" applyProtection="1">
      <alignment horizontal="right" vertical="center"/>
    </xf>
    <xf numFmtId="0" fontId="119" fillId="0" borderId="0" xfId="0" applyFont="1" applyFill="1" applyBorder="1" applyAlignment="1" applyProtection="1">
      <alignment horizontal="distributed" vertical="center"/>
    </xf>
    <xf numFmtId="0" fontId="3" fillId="7" borderId="33" xfId="0" applyFont="1" applyFill="1" applyBorder="1" applyAlignment="1" applyProtection="1">
      <alignment horizontal="center" vertical="center" shrinkToFit="1"/>
    </xf>
    <xf numFmtId="0" fontId="120" fillId="0" borderId="0" xfId="0" applyFont="1" applyFill="1" applyBorder="1" applyAlignment="1" applyProtection="1">
      <alignment horizontal="center" vertical="center"/>
    </xf>
    <xf numFmtId="0" fontId="120" fillId="0" borderId="0" xfId="0" applyFont="1" applyFill="1" applyBorder="1" applyAlignment="1" applyProtection="1">
      <alignment horizontal="left" vertical="center" wrapText="1"/>
    </xf>
    <xf numFmtId="0" fontId="4" fillId="0" borderId="0" xfId="0" applyFont="1" applyFill="1" applyBorder="1" applyAlignment="1" applyProtection="1">
      <alignment horizontal="distributed" vertical="top"/>
    </xf>
    <xf numFmtId="0" fontId="4" fillId="0" borderId="33" xfId="0" applyFont="1" applyFill="1" applyBorder="1" applyAlignment="1" applyProtection="1">
      <alignment horizontal="distributed" vertical="top"/>
    </xf>
    <xf numFmtId="182" fontId="4" fillId="0" borderId="0" xfId="0" applyNumberFormat="1" applyFont="1" applyFill="1" applyBorder="1" applyAlignment="1" applyProtection="1">
      <alignment horizontal="left" vertical="center"/>
    </xf>
    <xf numFmtId="0" fontId="4" fillId="0" borderId="0" xfId="0" applyNumberFormat="1" applyFont="1" applyFill="1" applyBorder="1" applyAlignment="1" applyProtection="1">
      <alignment horizontal="left" vertical="center"/>
    </xf>
    <xf numFmtId="0" fontId="3" fillId="0" borderId="0" xfId="0" applyFont="1" applyFill="1" applyBorder="1" applyAlignment="1" applyProtection="1">
      <alignment horizontal="left" vertical="center" wrapText="1" indent="1"/>
    </xf>
    <xf numFmtId="0" fontId="3" fillId="0" borderId="33" xfId="0" applyFont="1" applyFill="1" applyBorder="1" applyAlignment="1" applyProtection="1">
      <alignment horizontal="left" vertical="center" wrapText="1" indent="1"/>
    </xf>
    <xf numFmtId="184" fontId="4" fillId="0" borderId="0" xfId="0" applyNumberFormat="1" applyFont="1" applyFill="1" applyBorder="1" applyAlignment="1" applyProtection="1">
      <alignment vertical="center"/>
    </xf>
    <xf numFmtId="14" fontId="128" fillId="0" borderId="0" xfId="0" applyNumberFormat="1" applyFont="1" applyFill="1" applyBorder="1" applyAlignment="1" applyProtection="1">
      <alignment horizontal="left" vertical="center"/>
    </xf>
    <xf numFmtId="0" fontId="34" fillId="0" borderId="0" xfId="5" applyFont="1" applyBorder="1" applyAlignment="1" applyProtection="1">
      <alignment vertical="center"/>
    </xf>
    <xf numFmtId="0" fontId="4" fillId="0" borderId="0" xfId="0" applyNumberFormat="1" applyFont="1" applyFill="1" applyBorder="1" applyAlignment="1" applyProtection="1">
      <alignment horizontal="left" vertical="center" shrinkToFit="1"/>
    </xf>
    <xf numFmtId="0" fontId="3" fillId="0" borderId="0" xfId="0" applyFont="1" applyFill="1" applyBorder="1" applyAlignment="1" applyProtection="1">
      <alignment horizontal="left" vertical="center" shrinkToFit="1"/>
    </xf>
    <xf numFmtId="0" fontId="3" fillId="0" borderId="33" xfId="0" applyFont="1" applyFill="1" applyBorder="1" applyAlignment="1" applyProtection="1">
      <alignment horizontal="left" vertical="center" shrinkToFit="1"/>
    </xf>
    <xf numFmtId="0" fontId="34" fillId="0" borderId="0" xfId="5" applyFont="1" applyBorder="1" applyAlignment="1" applyProtection="1">
      <alignment horizontal="right" vertical="center"/>
    </xf>
    <xf numFmtId="0" fontId="4" fillId="0" borderId="220" xfId="0" applyFont="1" applyFill="1" applyBorder="1" applyAlignment="1" applyProtection="1">
      <alignment horizontal="left" vertical="center"/>
    </xf>
    <xf numFmtId="0" fontId="4" fillId="0" borderId="65" xfId="0" applyFont="1" applyFill="1" applyBorder="1" applyAlignment="1" applyProtection="1">
      <alignment horizontal="left" vertical="center"/>
    </xf>
    <xf numFmtId="0" fontId="4" fillId="0" borderId="66" xfId="0" applyFont="1" applyFill="1" applyBorder="1" applyAlignment="1" applyProtection="1">
      <alignment horizontal="left" vertical="center"/>
    </xf>
    <xf numFmtId="0" fontId="4" fillId="0" borderId="9" xfId="0" applyFont="1" applyFill="1" applyBorder="1" applyAlignment="1" applyProtection="1">
      <alignment horizontal="left" vertical="center" wrapText="1"/>
    </xf>
    <xf numFmtId="0" fontId="4" fillId="0" borderId="10" xfId="0" applyFont="1" applyFill="1" applyBorder="1" applyAlignment="1" applyProtection="1">
      <alignment horizontal="left" vertical="center" wrapText="1"/>
    </xf>
    <xf numFmtId="0" fontId="4" fillId="0" borderId="11" xfId="0" applyFont="1" applyFill="1" applyBorder="1" applyAlignment="1" applyProtection="1">
      <alignment horizontal="left" vertical="center" wrapText="1"/>
    </xf>
    <xf numFmtId="0" fontId="4" fillId="0" borderId="216" xfId="0"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4" fillId="0" borderId="203" xfId="0" applyFont="1" applyFill="1" applyBorder="1" applyAlignment="1" applyProtection="1">
      <alignment horizontal="left" vertical="center" wrapText="1"/>
    </xf>
    <xf numFmtId="0" fontId="4" fillId="0" borderId="8" xfId="0" applyFont="1" applyFill="1" applyBorder="1" applyAlignment="1" applyProtection="1">
      <alignment horizontal="left" vertical="center" wrapText="1"/>
    </xf>
    <xf numFmtId="0" fontId="4" fillId="0" borderId="7" xfId="0" applyFont="1" applyFill="1" applyBorder="1" applyAlignment="1" applyProtection="1">
      <alignment horizontal="left" vertical="center" wrapText="1"/>
    </xf>
    <xf numFmtId="0" fontId="4" fillId="0" borderId="9" xfId="0" applyFont="1" applyFill="1" applyBorder="1" applyAlignment="1" applyProtection="1">
      <alignment horizontal="left" vertical="center"/>
    </xf>
    <xf numFmtId="0" fontId="4" fillId="0" borderId="10" xfId="0" applyFont="1" applyFill="1" applyBorder="1" applyAlignment="1" applyProtection="1">
      <alignment horizontal="left" vertical="center"/>
    </xf>
    <xf numFmtId="0" fontId="4" fillId="0" borderId="11" xfId="0" applyFont="1" applyFill="1" applyBorder="1" applyAlignment="1" applyProtection="1">
      <alignment horizontal="left" vertical="center"/>
    </xf>
    <xf numFmtId="176" fontId="4" fillId="0" borderId="9" xfId="0" applyNumberFormat="1" applyFont="1" applyFill="1" applyBorder="1" applyAlignment="1" applyProtection="1">
      <alignment horizontal="center" vertical="center"/>
    </xf>
    <xf numFmtId="176" fontId="4" fillId="0" borderId="10" xfId="0" applyNumberFormat="1" applyFont="1" applyFill="1" applyBorder="1" applyAlignment="1" applyProtection="1">
      <alignment horizontal="center" vertical="center"/>
    </xf>
    <xf numFmtId="176" fontId="4" fillId="0" borderId="11" xfId="0" applyNumberFormat="1" applyFont="1" applyFill="1" applyBorder="1" applyAlignment="1" applyProtection="1">
      <alignment horizontal="center" vertical="center"/>
    </xf>
    <xf numFmtId="0" fontId="4" fillId="0" borderId="9" xfId="0" applyNumberFormat="1" applyFont="1" applyFill="1" applyBorder="1" applyAlignment="1" applyProtection="1">
      <alignment horizontal="left" vertical="center"/>
    </xf>
    <xf numFmtId="0" fontId="4" fillId="0" borderId="10" xfId="0" applyNumberFormat="1" applyFont="1" applyFill="1" applyBorder="1" applyAlignment="1" applyProtection="1">
      <alignment horizontal="left" vertical="center"/>
    </xf>
    <xf numFmtId="0" fontId="4" fillId="0" borderId="11" xfId="0" applyNumberFormat="1" applyFont="1" applyFill="1" applyBorder="1" applyAlignment="1" applyProtection="1">
      <alignment horizontal="left" vertical="center"/>
    </xf>
    <xf numFmtId="0" fontId="4" fillId="0" borderId="10"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left" vertical="center"/>
    </xf>
    <xf numFmtId="0" fontId="129" fillId="0" borderId="0" xfId="0" applyFont="1" applyFill="1" applyBorder="1" applyAlignment="1" applyProtection="1">
      <alignment horizontal="right" vertical="center"/>
    </xf>
    <xf numFmtId="0" fontId="123" fillId="0" borderId="16" xfId="0" applyFont="1" applyFill="1" applyBorder="1" applyAlignment="1" applyProtection="1">
      <alignment horizontal="center" vertical="center"/>
    </xf>
    <xf numFmtId="0" fontId="123" fillId="0" borderId="0" xfId="0" applyFont="1" applyFill="1" applyBorder="1" applyAlignment="1" applyProtection="1">
      <alignment horizontal="center" vertical="center"/>
    </xf>
    <xf numFmtId="0" fontId="123" fillId="0" borderId="15" xfId="0" applyFont="1" applyFill="1" applyBorder="1" applyAlignment="1" applyProtection="1">
      <alignment horizontal="center" vertical="center"/>
    </xf>
    <xf numFmtId="0" fontId="12" fillId="0" borderId="16" xfId="0" applyFont="1" applyFill="1" applyBorder="1" applyAlignment="1" applyProtection="1">
      <alignment horizontal="left" vertical="center" indent="1"/>
    </xf>
    <xf numFmtId="0" fontId="12" fillId="0" borderId="0" xfId="0" applyFont="1" applyFill="1" applyBorder="1" applyAlignment="1" applyProtection="1">
      <alignment horizontal="left" vertical="center" indent="1"/>
    </xf>
    <xf numFmtId="0" fontId="12" fillId="0" borderId="15" xfId="0" applyFont="1" applyFill="1" applyBorder="1" applyAlignment="1" applyProtection="1">
      <alignment horizontal="left" vertical="center" indent="1"/>
    </xf>
    <xf numFmtId="176" fontId="4" fillId="7" borderId="0" xfId="0" applyNumberFormat="1" applyFont="1" applyFill="1" applyBorder="1" applyAlignment="1" applyProtection="1">
      <alignment horizontal="center" vertical="center"/>
    </xf>
    <xf numFmtId="14" fontId="120" fillId="0" borderId="18" xfId="0" applyNumberFormat="1" applyFont="1" applyFill="1" applyBorder="1" applyAlignment="1" applyProtection="1">
      <alignment horizontal="left" vertical="center"/>
    </xf>
    <xf numFmtId="0" fontId="12" fillId="0" borderId="16" xfId="0" applyNumberFormat="1" applyFont="1" applyFill="1" applyBorder="1" applyAlignment="1" applyProtection="1">
      <alignment horizontal="left" vertical="center" indent="1"/>
    </xf>
    <xf numFmtId="0" fontId="12" fillId="0" borderId="0" xfId="0" applyNumberFormat="1" applyFont="1" applyFill="1" applyBorder="1" applyAlignment="1" applyProtection="1">
      <alignment horizontal="left" vertical="center" indent="1"/>
    </xf>
    <xf numFmtId="0" fontId="12" fillId="0" borderId="15" xfId="0" applyNumberFormat="1" applyFont="1" applyFill="1" applyBorder="1" applyAlignment="1" applyProtection="1">
      <alignment horizontal="left" vertical="center" indent="1"/>
    </xf>
    <xf numFmtId="0" fontId="4" fillId="0" borderId="5" xfId="0" applyNumberFormat="1" applyFont="1" applyFill="1" applyBorder="1" applyAlignment="1" applyProtection="1">
      <alignment horizontal="left" vertical="center"/>
    </xf>
    <xf numFmtId="0" fontId="4" fillId="0" borderId="6" xfId="0" applyNumberFormat="1" applyFont="1" applyFill="1" applyBorder="1" applyAlignment="1" applyProtection="1">
      <alignment horizontal="left" vertical="center"/>
    </xf>
    <xf numFmtId="0" fontId="4" fillId="0" borderId="9" xfId="0" applyNumberFormat="1" applyFont="1" applyFill="1" applyBorder="1" applyAlignment="1" applyProtection="1">
      <alignment horizontal="center" vertical="center"/>
    </xf>
    <xf numFmtId="0" fontId="4" fillId="0" borderId="11" xfId="0" applyNumberFormat="1" applyFont="1" applyFill="1" applyBorder="1" applyAlignment="1" applyProtection="1">
      <alignment horizontal="center" vertical="center"/>
    </xf>
    <xf numFmtId="0" fontId="4" fillId="0" borderId="9" xfId="0" applyNumberFormat="1" applyFont="1" applyFill="1" applyBorder="1" applyAlignment="1" applyProtection="1">
      <alignment horizontal="right" vertical="center"/>
    </xf>
    <xf numFmtId="0" fontId="4" fillId="0" borderId="10" xfId="0" applyNumberFormat="1" applyFont="1" applyFill="1" applyBorder="1" applyAlignment="1" applyProtection="1">
      <alignment horizontal="right" vertical="center"/>
    </xf>
    <xf numFmtId="0" fontId="4" fillId="0" borderId="16" xfId="0" applyNumberFormat="1" applyFont="1" applyFill="1" applyBorder="1" applyAlignment="1" applyProtection="1">
      <alignment horizontal="left" vertical="center" indent="1"/>
    </xf>
    <xf numFmtId="0" fontId="4" fillId="0" borderId="0" xfId="0" applyNumberFormat="1" applyFont="1" applyFill="1" applyBorder="1" applyAlignment="1" applyProtection="1">
      <alignment horizontal="left" vertical="center" indent="1"/>
    </xf>
    <xf numFmtId="0" fontId="4" fillId="0" borderId="15" xfId="0" applyNumberFormat="1" applyFont="1" applyFill="1" applyBorder="1" applyAlignment="1" applyProtection="1">
      <alignment horizontal="left" vertical="center" indent="1"/>
    </xf>
    <xf numFmtId="0" fontId="4" fillId="8" borderId="2" xfId="0" applyNumberFormat="1" applyFont="1" applyFill="1" applyBorder="1" applyAlignment="1" applyProtection="1">
      <alignment horizontal="left" vertical="center" wrapText="1"/>
    </xf>
    <xf numFmtId="0" fontId="4" fillId="8" borderId="3" xfId="0" applyNumberFormat="1" applyFont="1" applyFill="1" applyBorder="1" applyAlignment="1" applyProtection="1">
      <alignment horizontal="left" vertical="center"/>
    </xf>
    <xf numFmtId="0" fontId="4" fillId="8" borderId="4" xfId="0" applyNumberFormat="1" applyFont="1" applyFill="1" applyBorder="1" applyAlignment="1" applyProtection="1">
      <alignment horizontal="left" vertical="center"/>
    </xf>
    <xf numFmtId="0" fontId="4" fillId="8" borderId="8" xfId="0" applyNumberFormat="1" applyFont="1" applyFill="1" applyBorder="1" applyAlignment="1" applyProtection="1">
      <alignment horizontal="left" vertical="center"/>
    </xf>
    <xf numFmtId="0" fontId="4" fillId="8" borderId="1" xfId="0" applyNumberFormat="1" applyFont="1" applyFill="1" applyBorder="1" applyAlignment="1" applyProtection="1">
      <alignment horizontal="left" vertical="center"/>
    </xf>
    <xf numFmtId="0" fontId="4" fillId="8" borderId="7" xfId="0" applyNumberFormat="1" applyFont="1" applyFill="1" applyBorder="1" applyAlignment="1" applyProtection="1">
      <alignment horizontal="left" vertical="center"/>
    </xf>
    <xf numFmtId="0" fontId="4" fillId="8" borderId="2" xfId="0" applyNumberFormat="1" applyFont="1" applyFill="1" applyBorder="1" applyAlignment="1" applyProtection="1">
      <alignment horizontal="center" vertical="center" shrinkToFit="1"/>
    </xf>
    <xf numFmtId="0" fontId="4" fillId="8" borderId="3" xfId="0" applyNumberFormat="1" applyFont="1" applyFill="1" applyBorder="1" applyAlignment="1" applyProtection="1">
      <alignment horizontal="center" vertical="center" shrinkToFit="1"/>
    </xf>
    <xf numFmtId="0" fontId="4" fillId="8" borderId="4" xfId="0" applyNumberFormat="1" applyFont="1" applyFill="1" applyBorder="1" applyAlignment="1" applyProtection="1">
      <alignment horizontal="center" vertical="center" shrinkToFit="1"/>
    </xf>
    <xf numFmtId="0" fontId="4" fillId="8" borderId="8" xfId="0" applyNumberFormat="1" applyFont="1" applyFill="1" applyBorder="1" applyAlignment="1" applyProtection="1">
      <alignment horizontal="center" vertical="center" shrinkToFit="1"/>
    </xf>
    <xf numFmtId="0" fontId="4" fillId="8" borderId="1" xfId="0" applyNumberFormat="1" applyFont="1" applyFill="1" applyBorder="1" applyAlignment="1" applyProtection="1">
      <alignment horizontal="center" vertical="center" shrinkToFit="1"/>
    </xf>
    <xf numFmtId="0" fontId="4" fillId="8" borderId="7" xfId="0" applyNumberFormat="1" applyFont="1" applyFill="1" applyBorder="1" applyAlignment="1" applyProtection="1">
      <alignment horizontal="center" vertical="center" shrinkToFit="1"/>
    </xf>
    <xf numFmtId="0" fontId="12" fillId="8" borderId="2" xfId="0" applyNumberFormat="1" applyFont="1" applyFill="1" applyBorder="1" applyAlignment="1" applyProtection="1">
      <alignment horizontal="left" vertical="center" wrapText="1"/>
    </xf>
    <xf numFmtId="0" fontId="12" fillId="8" borderId="3" xfId="0" applyNumberFormat="1" applyFont="1" applyFill="1" applyBorder="1" applyAlignment="1" applyProtection="1">
      <alignment horizontal="left" vertical="center"/>
    </xf>
    <xf numFmtId="0" fontId="12" fillId="8" borderId="4" xfId="0" applyNumberFormat="1" applyFont="1" applyFill="1" applyBorder="1" applyAlignment="1" applyProtection="1">
      <alignment horizontal="left" vertical="center"/>
    </xf>
    <xf numFmtId="0" fontId="12" fillId="8" borderId="8" xfId="0" applyNumberFormat="1" applyFont="1" applyFill="1" applyBorder="1" applyAlignment="1" applyProtection="1">
      <alignment horizontal="left" vertical="center"/>
    </xf>
    <xf numFmtId="0" fontId="12" fillId="8" borderId="1" xfId="0" applyNumberFormat="1" applyFont="1" applyFill="1" applyBorder="1" applyAlignment="1" applyProtection="1">
      <alignment horizontal="left" vertical="center"/>
    </xf>
    <xf numFmtId="0" fontId="12" fillId="8" borderId="7" xfId="0" applyNumberFormat="1" applyFont="1" applyFill="1" applyBorder="1" applyAlignment="1" applyProtection="1">
      <alignment horizontal="left" vertical="center"/>
    </xf>
    <xf numFmtId="0" fontId="12" fillId="8" borderId="2" xfId="0" applyNumberFormat="1" applyFont="1" applyFill="1" applyBorder="1" applyAlignment="1" applyProtection="1">
      <alignment horizontal="center" vertical="center" shrinkToFit="1"/>
    </xf>
    <xf numFmtId="0" fontId="12" fillId="8" borderId="3" xfId="0" applyNumberFormat="1" applyFont="1" applyFill="1" applyBorder="1" applyAlignment="1" applyProtection="1">
      <alignment horizontal="center" vertical="center" shrinkToFit="1"/>
    </xf>
    <xf numFmtId="0" fontId="12" fillId="8" borderId="4" xfId="0" applyNumberFormat="1" applyFont="1" applyFill="1" applyBorder="1" applyAlignment="1" applyProtection="1">
      <alignment horizontal="center" vertical="center" shrinkToFit="1"/>
    </xf>
    <xf numFmtId="0" fontId="12" fillId="8" borderId="8" xfId="0" applyNumberFormat="1" applyFont="1" applyFill="1" applyBorder="1" applyAlignment="1" applyProtection="1">
      <alignment horizontal="center" vertical="center" shrinkToFit="1"/>
    </xf>
    <xf numFmtId="0" fontId="12" fillId="8" borderId="1" xfId="0" applyNumberFormat="1" applyFont="1" applyFill="1" applyBorder="1" applyAlignment="1" applyProtection="1">
      <alignment horizontal="center" vertical="center" shrinkToFit="1"/>
    </xf>
    <xf numFmtId="0" fontId="12" fillId="8" borderId="7" xfId="0" applyNumberFormat="1" applyFont="1" applyFill="1" applyBorder="1" applyAlignment="1" applyProtection="1">
      <alignment horizontal="center" vertical="center" shrinkToFit="1"/>
    </xf>
    <xf numFmtId="0" fontId="4" fillId="8" borderId="9" xfId="0" applyNumberFormat="1" applyFont="1" applyFill="1" applyBorder="1" applyAlignment="1" applyProtection="1">
      <alignment horizontal="left" vertical="center"/>
    </xf>
    <xf numFmtId="0" fontId="4" fillId="8" borderId="10" xfId="0" applyNumberFormat="1" applyFont="1" applyFill="1" applyBorder="1" applyAlignment="1" applyProtection="1">
      <alignment horizontal="left" vertical="center"/>
    </xf>
    <xf numFmtId="0" fontId="4" fillId="8" borderId="11" xfId="0" applyNumberFormat="1" applyFont="1" applyFill="1" applyBorder="1" applyAlignment="1" applyProtection="1">
      <alignment horizontal="left" vertical="center"/>
    </xf>
    <xf numFmtId="0" fontId="4" fillId="8" borderId="9" xfId="0" applyNumberFormat="1" applyFont="1" applyFill="1" applyBorder="1" applyAlignment="1" applyProtection="1">
      <alignment horizontal="left" vertical="center" shrinkToFit="1"/>
    </xf>
    <xf numFmtId="0" fontId="4" fillId="8" borderId="10" xfId="0" applyNumberFormat="1" applyFont="1" applyFill="1" applyBorder="1" applyAlignment="1" applyProtection="1">
      <alignment horizontal="left" vertical="center" shrinkToFit="1"/>
    </xf>
    <xf numFmtId="0" fontId="4" fillId="8" borderId="11" xfId="0" applyNumberFormat="1" applyFont="1" applyFill="1" applyBorder="1" applyAlignment="1" applyProtection="1">
      <alignment horizontal="left" vertical="center" shrinkToFit="1"/>
    </xf>
    <xf numFmtId="0" fontId="12" fillId="8" borderId="9" xfId="0" applyNumberFormat="1" applyFont="1" applyFill="1" applyBorder="1" applyAlignment="1" applyProtection="1">
      <alignment horizontal="left" vertical="center"/>
    </xf>
    <xf numFmtId="0" fontId="12" fillId="8" borderId="10" xfId="0" applyNumberFormat="1" applyFont="1" applyFill="1" applyBorder="1" applyAlignment="1" applyProtection="1">
      <alignment horizontal="left" vertical="center"/>
    </xf>
    <xf numFmtId="0" fontId="12" fillId="8" borderId="11" xfId="0" applyNumberFormat="1" applyFont="1" applyFill="1" applyBorder="1" applyAlignment="1" applyProtection="1">
      <alignment horizontal="left" vertical="center"/>
    </xf>
    <xf numFmtId="0" fontId="12" fillId="8" borderId="9" xfId="0" applyNumberFormat="1" applyFont="1" applyFill="1" applyBorder="1" applyAlignment="1" applyProtection="1">
      <alignment horizontal="left" vertical="center" shrinkToFit="1"/>
    </xf>
    <xf numFmtId="0" fontId="12" fillId="8" borderId="10" xfId="0" applyNumberFormat="1" applyFont="1" applyFill="1" applyBorder="1" applyAlignment="1" applyProtection="1">
      <alignment horizontal="left" vertical="center" shrinkToFit="1"/>
    </xf>
    <xf numFmtId="0" fontId="12" fillId="8" borderId="11" xfId="0" applyNumberFormat="1" applyFont="1" applyFill="1" applyBorder="1" applyAlignment="1" applyProtection="1">
      <alignment horizontal="left" vertical="center" shrinkToFit="1"/>
    </xf>
    <xf numFmtId="0" fontId="4" fillId="7" borderId="9" xfId="0" applyNumberFormat="1" applyFont="1" applyFill="1" applyBorder="1" applyAlignment="1" applyProtection="1">
      <alignment horizontal="center" vertical="center" shrinkToFit="1"/>
    </xf>
    <xf numFmtId="0" fontId="4" fillId="7" borderId="10" xfId="0" applyNumberFormat="1" applyFont="1" applyFill="1" applyBorder="1" applyAlignment="1" applyProtection="1">
      <alignment horizontal="center" vertical="center" shrinkToFit="1"/>
    </xf>
    <xf numFmtId="0" fontId="4" fillId="7" borderId="11" xfId="0" applyNumberFormat="1" applyFont="1" applyFill="1" applyBorder="1" applyAlignment="1" applyProtection="1">
      <alignment horizontal="center" vertical="center" shrinkToFit="1"/>
    </xf>
    <xf numFmtId="0" fontId="12" fillId="8" borderId="9" xfId="0" applyNumberFormat="1" applyFont="1" applyFill="1" applyBorder="1" applyAlignment="1" applyProtection="1">
      <alignment horizontal="center" vertical="center" shrinkToFit="1"/>
    </xf>
    <xf numFmtId="0" fontId="12" fillId="8" borderId="10" xfId="0" applyNumberFormat="1" applyFont="1" applyFill="1" applyBorder="1" applyAlignment="1" applyProtection="1">
      <alignment horizontal="center" vertical="center" shrinkToFit="1"/>
    </xf>
    <xf numFmtId="0" fontId="12" fillId="8" borderId="11" xfId="0" applyNumberFormat="1" applyFont="1" applyFill="1" applyBorder="1" applyAlignment="1" applyProtection="1">
      <alignment horizontal="center" vertical="center" shrinkToFit="1"/>
    </xf>
    <xf numFmtId="0" fontId="4" fillId="0" borderId="2" xfId="0" applyNumberFormat="1" applyFont="1" applyFill="1" applyBorder="1" applyAlignment="1" applyProtection="1">
      <alignment horizontal="left" vertical="center"/>
    </xf>
    <xf numFmtId="0" fontId="4" fillId="0" borderId="4" xfId="0" applyNumberFormat="1" applyFont="1" applyFill="1" applyBorder="1" applyAlignment="1" applyProtection="1">
      <alignment horizontal="left" vertical="center"/>
    </xf>
    <xf numFmtId="0" fontId="12" fillId="8" borderId="2" xfId="0" applyNumberFormat="1" applyFont="1" applyFill="1" applyBorder="1" applyAlignment="1" applyProtection="1">
      <alignment horizontal="left" vertical="center"/>
    </xf>
    <xf numFmtId="0" fontId="4" fillId="8" borderId="9" xfId="0" applyNumberFormat="1" applyFont="1" applyFill="1" applyBorder="1" applyAlignment="1" applyProtection="1">
      <alignment horizontal="center" vertical="center" shrinkToFit="1"/>
    </xf>
    <xf numFmtId="0" fontId="4" fillId="8" borderId="10" xfId="0" applyNumberFormat="1" applyFont="1" applyFill="1" applyBorder="1" applyAlignment="1" applyProtection="1">
      <alignment horizontal="center" vertical="center" shrinkToFit="1"/>
    </xf>
    <xf numFmtId="0" fontId="4" fillId="8" borderId="11" xfId="0" applyNumberFormat="1" applyFont="1" applyFill="1" applyBorder="1" applyAlignment="1" applyProtection="1">
      <alignment horizontal="center" vertical="center" shrinkToFit="1"/>
    </xf>
    <xf numFmtId="0" fontId="4" fillId="8" borderId="2" xfId="0" applyNumberFormat="1" applyFont="1" applyFill="1" applyBorder="1" applyAlignment="1" applyProtection="1">
      <alignment horizontal="left" vertical="center"/>
    </xf>
    <xf numFmtId="0" fontId="12" fillId="0" borderId="2" xfId="0" applyNumberFormat="1" applyFont="1" applyFill="1" applyBorder="1" applyAlignment="1" applyProtection="1">
      <alignment horizontal="left" vertical="center" wrapText="1"/>
    </xf>
    <xf numFmtId="0" fontId="12" fillId="0" borderId="3" xfId="0" applyNumberFormat="1" applyFont="1" applyFill="1" applyBorder="1" applyAlignment="1" applyProtection="1">
      <alignment horizontal="left" vertical="center" wrapText="1"/>
    </xf>
    <xf numFmtId="0" fontId="12" fillId="0" borderId="4" xfId="0" applyNumberFormat="1" applyFont="1" applyFill="1" applyBorder="1" applyAlignment="1" applyProtection="1">
      <alignment horizontal="left" vertical="center" wrapText="1"/>
    </xf>
    <xf numFmtId="0" fontId="12" fillId="0" borderId="9" xfId="0" applyNumberFormat="1" applyFont="1" applyFill="1" applyBorder="1" applyAlignment="1" applyProtection="1">
      <alignment horizontal="center" vertical="center" shrinkToFit="1"/>
    </xf>
    <xf numFmtId="0" fontId="12" fillId="0" borderId="10" xfId="0" applyNumberFormat="1" applyFont="1" applyFill="1" applyBorder="1" applyAlignment="1" applyProtection="1">
      <alignment horizontal="center" vertical="center" shrinkToFit="1"/>
    </xf>
    <xf numFmtId="0" fontId="12" fillId="0" borderId="11" xfId="0" applyNumberFormat="1" applyFont="1" applyFill="1" applyBorder="1" applyAlignment="1" applyProtection="1">
      <alignment horizontal="center" vertical="center" shrinkToFit="1"/>
    </xf>
    <xf numFmtId="0" fontId="12" fillId="0" borderId="9" xfId="0" applyNumberFormat="1" applyFont="1" applyFill="1" applyBorder="1" applyAlignment="1" applyProtection="1">
      <alignment horizontal="right" vertical="center" shrinkToFit="1"/>
    </xf>
    <xf numFmtId="0" fontId="12" fillId="0" borderId="10" xfId="0" applyNumberFormat="1" applyFont="1" applyFill="1" applyBorder="1" applyAlignment="1" applyProtection="1">
      <alignment horizontal="right" vertical="center" shrinkToFit="1"/>
    </xf>
    <xf numFmtId="0" fontId="12" fillId="8" borderId="10" xfId="0" applyNumberFormat="1" applyFont="1" applyFill="1" applyBorder="1" applyAlignment="1" applyProtection="1">
      <alignment horizontal="right" vertical="center" shrinkToFit="1"/>
    </xf>
    <xf numFmtId="0" fontId="12" fillId="8" borderId="9" xfId="0" applyNumberFormat="1" applyFont="1" applyFill="1" applyBorder="1" applyAlignment="1" applyProtection="1">
      <alignment horizontal="right" vertical="center" shrinkToFit="1"/>
    </xf>
    <xf numFmtId="0" fontId="12" fillId="0" borderId="9" xfId="0" quotePrefix="1" applyNumberFormat="1" applyFont="1" applyFill="1" applyBorder="1" applyAlignment="1" applyProtection="1">
      <alignment horizontal="right" vertical="center" shrinkToFit="1"/>
    </xf>
    <xf numFmtId="0" fontId="12" fillId="0" borderId="10" xfId="0" quotePrefix="1" applyNumberFormat="1" applyFont="1" applyFill="1" applyBorder="1" applyAlignment="1" applyProtection="1">
      <alignment horizontal="right" vertical="center" shrinkToFit="1"/>
    </xf>
    <xf numFmtId="0" fontId="12" fillId="0" borderId="9" xfId="0" applyNumberFormat="1" applyFont="1" applyFill="1" applyBorder="1" applyAlignment="1" applyProtection="1">
      <alignment horizontal="left" vertical="center"/>
    </xf>
    <xf numFmtId="0" fontId="12" fillId="0" borderId="10" xfId="0" applyNumberFormat="1" applyFont="1" applyFill="1" applyBorder="1" applyAlignment="1" applyProtection="1">
      <alignment horizontal="left" vertical="center"/>
    </xf>
    <xf numFmtId="0" fontId="12" fillId="0" borderId="11" xfId="0" applyNumberFormat="1" applyFont="1" applyFill="1" applyBorder="1" applyAlignment="1" applyProtection="1">
      <alignment horizontal="left" vertical="center"/>
    </xf>
    <xf numFmtId="0" fontId="12" fillId="0" borderId="3" xfId="0" applyNumberFormat="1" applyFont="1" applyFill="1" applyBorder="1" applyAlignment="1" applyProtection="1">
      <alignment horizontal="left" vertical="center"/>
    </xf>
    <xf numFmtId="0" fontId="12" fillId="0" borderId="10" xfId="0" applyNumberFormat="1" applyFont="1" applyFill="1" applyBorder="1" applyAlignment="1" applyProtection="1">
      <alignment horizontal="left" vertical="center" shrinkToFit="1"/>
    </xf>
    <xf numFmtId="0" fontId="12" fillId="0" borderId="10" xfId="0" applyNumberFormat="1" applyFont="1" applyFill="1" applyBorder="1" applyAlignment="1" applyProtection="1">
      <alignment horizontal="center" vertical="center"/>
    </xf>
    <xf numFmtId="0" fontId="12" fillId="0" borderId="0" xfId="0" applyNumberFormat="1" applyFont="1" applyFill="1" applyBorder="1" applyAlignment="1" applyProtection="1">
      <alignment horizontal="left" vertical="center"/>
    </xf>
    <xf numFmtId="0" fontId="4" fillId="0" borderId="9" xfId="0" applyNumberFormat="1" applyFont="1" applyFill="1" applyBorder="1" applyAlignment="1" applyProtection="1">
      <alignment horizontal="left" vertical="center" indent="1"/>
    </xf>
    <xf numFmtId="0" fontId="4" fillId="0" borderId="10" xfId="0" applyNumberFormat="1" applyFont="1" applyFill="1" applyBorder="1" applyAlignment="1" applyProtection="1">
      <alignment horizontal="left" vertical="center" indent="1"/>
    </xf>
    <xf numFmtId="0" fontId="4" fillId="0" borderId="11" xfId="0" applyNumberFormat="1" applyFont="1" applyFill="1" applyBorder="1" applyAlignment="1" applyProtection="1">
      <alignment horizontal="left" vertical="center" indent="1"/>
    </xf>
    <xf numFmtId="0" fontId="4" fillId="0" borderId="9" xfId="0" applyNumberFormat="1" applyFont="1" applyFill="1" applyBorder="1" applyAlignment="1" applyProtection="1">
      <alignment horizontal="right" vertical="center" shrinkToFit="1"/>
    </xf>
    <xf numFmtId="0" fontId="4" fillId="0" borderId="10" xfId="0" applyNumberFormat="1" applyFont="1" applyFill="1" applyBorder="1" applyAlignment="1" applyProtection="1">
      <alignment horizontal="right" vertical="center" shrinkToFit="1"/>
    </xf>
    <xf numFmtId="0" fontId="4" fillId="9" borderId="10" xfId="0" applyNumberFormat="1" applyFont="1" applyFill="1" applyBorder="1" applyAlignment="1" applyProtection="1">
      <alignment horizontal="right" vertical="center" shrinkToFit="1"/>
      <protection locked="0"/>
    </xf>
    <xf numFmtId="0" fontId="12" fillId="0" borderId="2" xfId="0" applyNumberFormat="1" applyFont="1" applyFill="1" applyBorder="1" applyAlignment="1" applyProtection="1">
      <alignment horizontal="left" vertical="center"/>
    </xf>
    <xf numFmtId="0" fontId="12" fillId="0" borderId="4" xfId="0" applyNumberFormat="1" applyFont="1" applyFill="1" applyBorder="1" applyAlignment="1" applyProtection="1">
      <alignment horizontal="left" vertical="center"/>
    </xf>
    <xf numFmtId="0" fontId="4" fillId="0" borderId="1" xfId="0" applyNumberFormat="1" applyFont="1" applyFill="1" applyBorder="1" applyAlignment="1" applyProtection="1">
      <alignment horizontal="left" vertical="center"/>
    </xf>
    <xf numFmtId="0" fontId="12" fillId="0" borderId="2" xfId="0" applyNumberFormat="1" applyFont="1" applyFill="1" applyBorder="1" applyAlignment="1" applyProtection="1">
      <alignment horizontal="center" vertical="center"/>
    </xf>
    <xf numFmtId="0" fontId="12" fillId="0" borderId="3" xfId="0" applyNumberFormat="1" applyFont="1" applyFill="1" applyBorder="1" applyAlignment="1" applyProtection="1">
      <alignment horizontal="center" vertical="center"/>
    </xf>
    <xf numFmtId="0" fontId="12" fillId="0" borderId="4" xfId="0" applyNumberFormat="1" applyFont="1" applyFill="1" applyBorder="1" applyAlignment="1" applyProtection="1">
      <alignment horizontal="center" vertical="center"/>
    </xf>
    <xf numFmtId="0" fontId="12" fillId="0" borderId="5" xfId="0" applyNumberFormat="1" applyFont="1" applyFill="1" applyBorder="1" applyAlignment="1" applyProtection="1">
      <alignment horizontal="center" vertical="center"/>
    </xf>
    <xf numFmtId="0" fontId="12" fillId="0" borderId="0" xfId="0" applyNumberFormat="1" applyFont="1" applyFill="1" applyBorder="1" applyAlignment="1" applyProtection="1">
      <alignment horizontal="center" vertical="center"/>
    </xf>
    <xf numFmtId="0" fontId="12" fillId="0" borderId="6" xfId="0" applyNumberFormat="1" applyFont="1" applyFill="1" applyBorder="1" applyAlignment="1" applyProtection="1">
      <alignment horizontal="center" vertical="center"/>
    </xf>
    <xf numFmtId="0" fontId="12" fillId="0" borderId="8" xfId="0" applyNumberFormat="1" applyFont="1" applyFill="1" applyBorder="1" applyAlignment="1" applyProtection="1">
      <alignment horizontal="center" vertical="center"/>
    </xf>
    <xf numFmtId="0" fontId="12" fillId="0" borderId="1" xfId="0" applyNumberFormat="1" applyFont="1" applyFill="1" applyBorder="1" applyAlignment="1" applyProtection="1">
      <alignment horizontal="center" vertical="center"/>
    </xf>
    <xf numFmtId="0" fontId="12" fillId="0" borderId="7" xfId="0" applyNumberFormat="1" applyFont="1" applyFill="1" applyBorder="1" applyAlignment="1" applyProtection="1">
      <alignment horizontal="center" vertical="center"/>
    </xf>
    <xf numFmtId="0" fontId="12" fillId="0" borderId="0" xfId="0" applyNumberFormat="1" applyFont="1" applyFill="1" applyBorder="1" applyAlignment="1" applyProtection="1">
      <alignment horizontal="left" vertical="top"/>
    </xf>
    <xf numFmtId="0" fontId="12" fillId="0" borderId="210" xfId="0" applyNumberFormat="1" applyFont="1" applyFill="1" applyBorder="1" applyAlignment="1" applyProtection="1">
      <alignment horizontal="left" vertical="center"/>
    </xf>
    <xf numFmtId="0" fontId="12" fillId="0" borderId="217" xfId="0" applyNumberFormat="1" applyFont="1" applyFill="1" applyBorder="1" applyAlignment="1" applyProtection="1">
      <alignment horizontal="left" vertical="center"/>
    </xf>
    <xf numFmtId="0" fontId="12" fillId="0" borderId="9" xfId="0" applyNumberFormat="1" applyFont="1" applyFill="1" applyBorder="1" applyAlignment="1" applyProtection="1">
      <alignment horizontal="left" vertical="center" indent="1"/>
    </xf>
    <xf numFmtId="0" fontId="12" fillId="0" borderId="10" xfId="0" applyNumberFormat="1" applyFont="1" applyFill="1" applyBorder="1" applyAlignment="1" applyProtection="1">
      <alignment horizontal="left" vertical="center" indent="1"/>
    </xf>
    <xf numFmtId="0" fontId="12" fillId="0" borderId="11" xfId="0" applyNumberFormat="1" applyFont="1" applyFill="1" applyBorder="1" applyAlignment="1" applyProtection="1">
      <alignment horizontal="left" vertical="center" indent="1"/>
    </xf>
    <xf numFmtId="0" fontId="4" fillId="0" borderId="2"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center" vertical="center"/>
    </xf>
    <xf numFmtId="0" fontId="4" fillId="0" borderId="9" xfId="4" applyNumberFormat="1" applyFont="1" applyFill="1" applyBorder="1" applyAlignment="1" applyProtection="1">
      <alignment horizontal="right" vertical="center" shrinkToFit="1"/>
    </xf>
    <xf numFmtId="0" fontId="4" fillId="0" borderId="10" xfId="4" applyNumberFormat="1" applyFont="1" applyFill="1" applyBorder="1" applyAlignment="1" applyProtection="1">
      <alignment horizontal="right" vertical="center" shrinkToFit="1"/>
    </xf>
    <xf numFmtId="0" fontId="12" fillId="10" borderId="9" xfId="0" applyNumberFormat="1" applyFont="1" applyFill="1" applyBorder="1" applyAlignment="1" applyProtection="1">
      <alignment horizontal="center" vertical="center"/>
    </xf>
    <xf numFmtId="0" fontId="12" fillId="10" borderId="10" xfId="0" applyNumberFormat="1" applyFont="1" applyFill="1" applyBorder="1" applyAlignment="1" applyProtection="1">
      <alignment horizontal="center" vertical="center"/>
    </xf>
    <xf numFmtId="0" fontId="12" fillId="10" borderId="11" xfId="0" applyNumberFormat="1" applyFont="1" applyFill="1" applyBorder="1" applyAlignment="1" applyProtection="1">
      <alignment horizontal="center" vertical="center"/>
    </xf>
    <xf numFmtId="0" fontId="12" fillId="0" borderId="2" xfId="0" applyNumberFormat="1" applyFont="1" applyFill="1" applyBorder="1" applyAlignment="1" applyProtection="1">
      <alignment horizontal="center" vertical="center" textRotation="255"/>
    </xf>
    <xf numFmtId="0" fontId="12" fillId="0" borderId="4" xfId="0" applyNumberFormat="1" applyFont="1" applyFill="1" applyBorder="1" applyAlignment="1" applyProtection="1">
      <alignment horizontal="center" vertical="center" textRotation="255"/>
    </xf>
    <xf numFmtId="0" fontId="12" fillId="0" borderId="5" xfId="0" applyNumberFormat="1" applyFont="1" applyFill="1" applyBorder="1" applyAlignment="1" applyProtection="1">
      <alignment horizontal="center" vertical="center" textRotation="255"/>
    </xf>
    <xf numFmtId="0" fontId="12" fillId="0" borderId="6" xfId="0" applyNumberFormat="1" applyFont="1" applyFill="1" applyBorder="1" applyAlignment="1" applyProtection="1">
      <alignment horizontal="center" vertical="center" textRotation="255"/>
    </xf>
    <xf numFmtId="0" fontId="12" fillId="0" borderId="8" xfId="0" applyNumberFormat="1" applyFont="1" applyFill="1" applyBorder="1" applyAlignment="1" applyProtection="1">
      <alignment horizontal="center" vertical="center" textRotation="255"/>
    </xf>
    <xf numFmtId="0" fontId="12" fillId="0" borderId="7" xfId="0" applyNumberFormat="1" applyFont="1" applyFill="1" applyBorder="1" applyAlignment="1" applyProtection="1">
      <alignment horizontal="center" vertical="center" textRotation="255"/>
    </xf>
    <xf numFmtId="0" fontId="4" fillId="0" borderId="27" xfId="0" applyNumberFormat="1" applyFont="1" applyFill="1" applyBorder="1" applyAlignment="1" applyProtection="1">
      <alignment horizontal="right" vertical="center"/>
    </xf>
    <xf numFmtId="0" fontId="4" fillId="0" borderId="28" xfId="0" applyNumberFormat="1" applyFont="1" applyFill="1" applyBorder="1" applyAlignment="1" applyProtection="1">
      <alignment horizontal="right" vertical="center"/>
    </xf>
    <xf numFmtId="0" fontId="4" fillId="0" borderId="23" xfId="0" applyNumberFormat="1" applyFont="1" applyFill="1" applyBorder="1" applyAlignment="1" applyProtection="1">
      <alignment horizontal="right" vertical="center"/>
    </xf>
    <xf numFmtId="0" fontId="4" fillId="0" borderId="24" xfId="0" applyNumberFormat="1" applyFont="1" applyFill="1" applyBorder="1" applyAlignment="1" applyProtection="1">
      <alignment horizontal="right" vertical="center"/>
    </xf>
    <xf numFmtId="0" fontId="4" fillId="0" borderId="5" xfId="0" applyNumberFormat="1" applyFont="1" applyBorder="1" applyAlignment="1">
      <alignment horizontal="center" vertical="center" wrapText="1"/>
    </xf>
    <xf numFmtId="0" fontId="4" fillId="0" borderId="0" xfId="0" applyNumberFormat="1" applyFont="1" applyBorder="1" applyAlignment="1">
      <alignment horizontal="center" vertical="center" wrapText="1"/>
    </xf>
    <xf numFmtId="0" fontId="4" fillId="0" borderId="6" xfId="0" applyNumberFormat="1" applyFont="1" applyBorder="1" applyAlignment="1">
      <alignment horizontal="center" vertical="center" wrapText="1"/>
    </xf>
    <xf numFmtId="0" fontId="4" fillId="0" borderId="8" xfId="0" applyNumberFormat="1" applyFont="1" applyBorder="1" applyAlignment="1">
      <alignment horizontal="center" vertical="center" wrapText="1"/>
    </xf>
    <xf numFmtId="0" fontId="4" fillId="0" borderId="1" xfId="0" applyNumberFormat="1" applyFont="1" applyBorder="1" applyAlignment="1">
      <alignment horizontal="center" vertical="center" wrapText="1"/>
    </xf>
    <xf numFmtId="0" fontId="4" fillId="0" borderId="7" xfId="0" applyNumberFormat="1" applyFont="1" applyBorder="1" applyAlignment="1">
      <alignment horizontal="center" vertical="center" wrapText="1"/>
    </xf>
    <xf numFmtId="0" fontId="4" fillId="0" borderId="221" xfId="0" applyNumberFormat="1" applyFont="1" applyBorder="1" applyAlignment="1">
      <alignment horizontal="right" vertical="center"/>
    </xf>
    <xf numFmtId="0" fontId="4" fillId="0" borderId="222" xfId="0" applyNumberFormat="1" applyFont="1" applyBorder="1" applyAlignment="1">
      <alignment horizontal="right" vertical="center"/>
    </xf>
    <xf numFmtId="0" fontId="4" fillId="0" borderId="2" xfId="0" applyNumberFormat="1" applyFont="1" applyBorder="1" applyAlignment="1">
      <alignment horizontal="right" vertical="center"/>
    </xf>
    <xf numFmtId="0" fontId="4" fillId="0" borderId="3" xfId="0" applyNumberFormat="1" applyFont="1" applyBorder="1" applyAlignment="1">
      <alignment horizontal="right" vertical="center"/>
    </xf>
    <xf numFmtId="0" fontId="4" fillId="0" borderId="8" xfId="0" applyNumberFormat="1" applyFont="1" applyBorder="1" applyAlignment="1">
      <alignment horizontal="right" vertical="center"/>
    </xf>
    <xf numFmtId="0" fontId="4" fillId="0" borderId="1" xfId="0" applyNumberFormat="1" applyFont="1" applyBorder="1" applyAlignment="1">
      <alignment horizontal="right" vertical="center"/>
    </xf>
    <xf numFmtId="0" fontId="12" fillId="0" borderId="8" xfId="0" applyNumberFormat="1" applyFont="1" applyFill="1" applyBorder="1" applyAlignment="1" applyProtection="1">
      <alignment horizontal="right" vertical="center"/>
    </xf>
    <xf numFmtId="0" fontId="12" fillId="0" borderId="1" xfId="0" applyNumberFormat="1" applyFont="1" applyFill="1" applyBorder="1" applyAlignment="1" applyProtection="1">
      <alignment horizontal="right" vertical="center"/>
    </xf>
    <xf numFmtId="0" fontId="12" fillId="0" borderId="221" xfId="0" applyNumberFormat="1" applyFont="1" applyFill="1" applyBorder="1" applyAlignment="1" applyProtection="1">
      <alignment horizontal="right" vertical="center"/>
    </xf>
    <xf numFmtId="0" fontId="12" fillId="0" borderId="222" xfId="0" applyNumberFormat="1" applyFont="1" applyFill="1" applyBorder="1" applyAlignment="1" applyProtection="1">
      <alignment horizontal="right" vertical="center"/>
    </xf>
    <xf numFmtId="0" fontId="12" fillId="0" borderId="2" xfId="0" applyNumberFormat="1" applyFont="1" applyFill="1" applyBorder="1" applyAlignment="1" applyProtection="1">
      <alignment horizontal="right" vertical="center"/>
    </xf>
    <xf numFmtId="0" fontId="12" fillId="0" borderId="3" xfId="0" applyNumberFormat="1" applyFont="1" applyFill="1" applyBorder="1" applyAlignment="1" applyProtection="1">
      <alignment horizontal="right" vertical="center"/>
    </xf>
    <xf numFmtId="0" fontId="12" fillId="0" borderId="2" xfId="0" quotePrefix="1" applyNumberFormat="1" applyFont="1" applyFill="1" applyBorder="1" applyAlignment="1" applyProtection="1">
      <alignment horizontal="left" vertical="center"/>
    </xf>
    <xf numFmtId="0" fontId="12" fillId="0" borderId="3" xfId="0" quotePrefix="1" applyNumberFormat="1" applyFont="1" applyFill="1" applyBorder="1" applyAlignment="1" applyProtection="1">
      <alignment horizontal="left" vertical="center"/>
    </xf>
    <xf numFmtId="0" fontId="12" fillId="0" borderId="4" xfId="0" quotePrefix="1" applyNumberFormat="1" applyFont="1" applyFill="1" applyBorder="1" applyAlignment="1" applyProtection="1">
      <alignment horizontal="left" vertical="center"/>
    </xf>
    <xf numFmtId="0" fontId="12" fillId="9" borderId="5" xfId="0" quotePrefix="1" applyNumberFormat="1" applyFont="1" applyFill="1" applyBorder="1" applyAlignment="1" applyProtection="1">
      <alignment horizontal="left" vertical="top" wrapText="1"/>
      <protection locked="0"/>
    </xf>
    <xf numFmtId="0" fontId="12" fillId="9" borderId="0" xfId="0" quotePrefix="1" applyNumberFormat="1" applyFont="1" applyFill="1" applyBorder="1" applyAlignment="1" applyProtection="1">
      <alignment horizontal="left" vertical="top" wrapText="1"/>
      <protection locked="0"/>
    </xf>
    <xf numFmtId="0" fontId="12" fillId="9" borderId="6" xfId="0" quotePrefix="1" applyNumberFormat="1" applyFont="1" applyFill="1" applyBorder="1" applyAlignment="1" applyProtection="1">
      <alignment horizontal="left" vertical="top" wrapText="1"/>
      <protection locked="0"/>
    </xf>
    <xf numFmtId="0" fontId="12" fillId="9" borderId="8" xfId="0" quotePrefix="1" applyNumberFormat="1" applyFont="1" applyFill="1" applyBorder="1" applyAlignment="1" applyProtection="1">
      <alignment horizontal="left" vertical="top" wrapText="1"/>
      <protection locked="0"/>
    </xf>
    <xf numFmtId="0" fontId="12" fillId="9" borderId="1" xfId="0" quotePrefix="1" applyNumberFormat="1" applyFont="1" applyFill="1" applyBorder="1" applyAlignment="1" applyProtection="1">
      <alignment horizontal="left" vertical="top" wrapText="1"/>
      <protection locked="0"/>
    </xf>
    <xf numFmtId="0" fontId="12" fillId="9" borderId="7" xfId="0" quotePrefix="1" applyNumberFormat="1" applyFont="1" applyFill="1" applyBorder="1" applyAlignment="1" applyProtection="1">
      <alignment horizontal="left" vertical="top" wrapText="1"/>
      <protection locked="0"/>
    </xf>
    <xf numFmtId="0" fontId="12" fillId="9" borderId="27" xfId="4" applyNumberFormat="1" applyFont="1" applyFill="1" applyBorder="1" applyAlignment="1" applyProtection="1">
      <alignment vertical="center" shrinkToFit="1"/>
      <protection locked="0"/>
    </xf>
    <xf numFmtId="0" fontId="12" fillId="9" borderId="28" xfId="4" applyNumberFormat="1" applyFont="1" applyFill="1" applyBorder="1" applyAlignment="1" applyProtection="1">
      <alignment vertical="center" shrinkToFit="1"/>
      <protection locked="0"/>
    </xf>
    <xf numFmtId="0" fontId="12" fillId="0" borderId="28" xfId="0" applyNumberFormat="1" applyFont="1" applyFill="1" applyBorder="1" applyAlignment="1" applyProtection="1">
      <alignment horizontal="center" vertical="center" shrinkToFit="1"/>
    </xf>
    <xf numFmtId="0" fontId="12" fillId="0" borderId="48" xfId="0" applyNumberFormat="1" applyFont="1" applyFill="1" applyBorder="1" applyAlignment="1" applyProtection="1">
      <alignment horizontal="center" vertical="center" shrinkToFit="1"/>
    </xf>
    <xf numFmtId="0" fontId="12" fillId="0" borderId="31" xfId="0" applyNumberFormat="1" applyFont="1" applyFill="1" applyBorder="1" applyAlignment="1" applyProtection="1">
      <alignment horizontal="center" vertical="center" shrinkToFit="1"/>
    </xf>
    <xf numFmtId="0" fontId="12" fillId="0" borderId="90" xfId="0" applyNumberFormat="1" applyFont="1" applyFill="1" applyBorder="1" applyAlignment="1" applyProtection="1">
      <alignment horizontal="center" vertical="center" shrinkToFit="1"/>
    </xf>
    <xf numFmtId="185" fontId="4" fillId="0" borderId="27" xfId="4" applyNumberFormat="1" applyFont="1" applyFill="1" applyBorder="1" applyAlignment="1" applyProtection="1">
      <alignment horizontal="right" vertical="center" shrinkToFit="1"/>
    </xf>
    <xf numFmtId="185" fontId="4" fillId="0" borderId="28" xfId="4" applyNumberFormat="1" applyFont="1" applyFill="1" applyBorder="1" applyAlignment="1" applyProtection="1">
      <alignment horizontal="right" vertical="center" shrinkToFit="1"/>
    </xf>
    <xf numFmtId="0" fontId="12" fillId="0" borderId="23" xfId="0" applyNumberFormat="1" applyFont="1" applyFill="1" applyBorder="1" applyAlignment="1" applyProtection="1">
      <alignment horizontal="center" vertical="center"/>
    </xf>
    <xf numFmtId="0" fontId="12" fillId="0" borderId="24" xfId="0" applyNumberFormat="1" applyFont="1" applyFill="1" applyBorder="1" applyAlignment="1" applyProtection="1">
      <alignment horizontal="center" vertical="center"/>
    </xf>
    <xf numFmtId="0" fontId="12" fillId="9" borderId="10" xfId="0" applyNumberFormat="1" applyFont="1" applyFill="1" applyBorder="1" applyAlignment="1" applyProtection="1">
      <alignment horizontal="right" vertical="center"/>
      <protection locked="0"/>
    </xf>
    <xf numFmtId="0" fontId="12" fillId="9" borderId="24" xfId="0" applyNumberFormat="1" applyFont="1" applyFill="1" applyBorder="1" applyAlignment="1" applyProtection="1">
      <alignment horizontal="right" vertical="center"/>
      <protection locked="0"/>
    </xf>
    <xf numFmtId="0" fontId="12" fillId="9" borderId="24" xfId="0" quotePrefix="1" applyNumberFormat="1" applyFont="1" applyFill="1" applyBorder="1" applyAlignment="1" applyProtection="1">
      <alignment horizontal="right" vertical="center"/>
      <protection locked="0"/>
    </xf>
    <xf numFmtId="0" fontId="4" fillId="0" borderId="9" xfId="0" quotePrefix="1" applyNumberFormat="1" applyFont="1" applyFill="1" applyBorder="1" applyAlignment="1" applyProtection="1">
      <alignment horizontal="center" vertical="center"/>
    </xf>
    <xf numFmtId="0" fontId="4" fillId="0" borderId="10" xfId="0" quotePrefix="1" applyNumberFormat="1" applyFont="1" applyFill="1" applyBorder="1" applyAlignment="1" applyProtection="1">
      <alignment horizontal="center" vertical="center"/>
    </xf>
    <xf numFmtId="0" fontId="4" fillId="0" borderId="11" xfId="0" quotePrefix="1" applyNumberFormat="1" applyFont="1" applyFill="1" applyBorder="1" applyAlignment="1" applyProtection="1">
      <alignment horizontal="center" vertical="center"/>
    </xf>
    <xf numFmtId="0" fontId="4" fillId="0" borderId="24" xfId="0" applyNumberFormat="1" applyFont="1" applyFill="1" applyBorder="1" applyAlignment="1" applyProtection="1">
      <alignment horizontal="center" vertical="center"/>
    </xf>
    <xf numFmtId="0" fontId="12" fillId="9" borderId="27" xfId="0" quotePrefix="1" applyNumberFormat="1" applyFont="1" applyFill="1" applyBorder="1" applyAlignment="1" applyProtection="1">
      <alignment horizontal="center" vertical="center"/>
      <protection locked="0"/>
    </xf>
    <xf numFmtId="0" fontId="12" fillId="9" borderId="28" xfId="0" quotePrefix="1" applyNumberFormat="1" applyFont="1" applyFill="1" applyBorder="1" applyAlignment="1" applyProtection="1">
      <alignment horizontal="center" vertical="center"/>
      <protection locked="0"/>
    </xf>
    <xf numFmtId="0" fontId="12" fillId="9" borderId="48" xfId="0" quotePrefix="1" applyNumberFormat="1" applyFont="1" applyFill="1" applyBorder="1" applyAlignment="1" applyProtection="1">
      <alignment horizontal="center" vertical="center"/>
      <protection locked="0"/>
    </xf>
    <xf numFmtId="0" fontId="12" fillId="9" borderId="23" xfId="0" quotePrefix="1" applyNumberFormat="1" applyFont="1" applyFill="1" applyBorder="1" applyAlignment="1" applyProtection="1">
      <alignment horizontal="center" vertical="center"/>
      <protection locked="0"/>
    </xf>
    <xf numFmtId="0" fontId="12" fillId="9" borderId="24" xfId="0" quotePrefix="1" applyNumberFormat="1" applyFont="1" applyFill="1" applyBorder="1" applyAlignment="1" applyProtection="1">
      <alignment horizontal="center" vertical="center"/>
      <protection locked="0"/>
    </xf>
    <xf numFmtId="0" fontId="12" fillId="9" borderId="25" xfId="0" quotePrefix="1" applyNumberFormat="1" applyFont="1" applyFill="1" applyBorder="1" applyAlignment="1" applyProtection="1">
      <alignment horizontal="center" vertical="center"/>
      <protection locked="0"/>
    </xf>
    <xf numFmtId="0" fontId="12" fillId="9" borderId="27" xfId="0" applyNumberFormat="1" applyFont="1" applyFill="1" applyBorder="1" applyAlignment="1" applyProtection="1">
      <alignment horizontal="center" vertical="center"/>
      <protection locked="0"/>
    </xf>
    <xf numFmtId="0" fontId="12" fillId="9" borderId="28" xfId="0" applyNumberFormat="1" applyFont="1" applyFill="1" applyBorder="1" applyAlignment="1" applyProtection="1">
      <alignment horizontal="center" vertical="center"/>
      <protection locked="0"/>
    </xf>
    <xf numFmtId="0" fontId="12" fillId="9" borderId="48" xfId="0" applyNumberFormat="1" applyFont="1" applyFill="1" applyBorder="1" applyAlignment="1" applyProtection="1">
      <alignment horizontal="center" vertical="center"/>
      <protection locked="0"/>
    </xf>
    <xf numFmtId="0" fontId="12" fillId="9" borderId="9" xfId="4" applyNumberFormat="1" applyFont="1" applyFill="1" applyBorder="1" applyAlignment="1" applyProtection="1">
      <alignment horizontal="right" vertical="center" shrinkToFit="1"/>
      <protection locked="0"/>
    </xf>
    <xf numFmtId="0" fontId="12" fillId="9" borderId="10" xfId="4" applyNumberFormat="1" applyFont="1" applyFill="1" applyBorder="1" applyAlignment="1" applyProtection="1">
      <alignment horizontal="right" vertical="center" shrinkToFit="1"/>
      <protection locked="0"/>
    </xf>
    <xf numFmtId="0" fontId="4" fillId="0" borderId="23" xfId="4" applyNumberFormat="1" applyFont="1" applyFill="1" applyBorder="1" applyAlignment="1" applyProtection="1">
      <alignment horizontal="right" vertical="center" shrinkToFit="1"/>
    </xf>
    <xf numFmtId="0" fontId="4" fillId="0" borderId="24" xfId="4" applyNumberFormat="1" applyFont="1" applyFill="1" applyBorder="1" applyAlignment="1" applyProtection="1">
      <alignment horizontal="right" vertical="center" shrinkToFit="1"/>
    </xf>
    <xf numFmtId="0" fontId="12" fillId="9" borderId="9" xfId="0" applyNumberFormat="1" applyFont="1" applyFill="1" applyBorder="1" applyAlignment="1" applyProtection="1">
      <alignment horizontal="right" vertical="center"/>
      <protection locked="0"/>
    </xf>
    <xf numFmtId="0" fontId="12" fillId="0" borderId="9" xfId="0" applyNumberFormat="1" applyFont="1" applyFill="1" applyBorder="1" applyAlignment="1" applyProtection="1">
      <alignment horizontal="right" vertical="center"/>
    </xf>
    <xf numFmtId="0" fontId="12" fillId="0" borderId="10" xfId="0" applyNumberFormat="1" applyFont="1" applyFill="1" applyBorder="1" applyAlignment="1" applyProtection="1">
      <alignment horizontal="right" vertical="center"/>
    </xf>
    <xf numFmtId="0" fontId="4" fillId="0" borderId="2" xfId="0" applyNumberFormat="1" applyFont="1" applyBorder="1" applyAlignment="1">
      <alignment horizontal="left" vertical="center"/>
    </xf>
    <xf numFmtId="0" fontId="4" fillId="0" borderId="3" xfId="0" applyNumberFormat="1" applyFont="1" applyBorder="1" applyAlignment="1">
      <alignment horizontal="left" vertical="center"/>
    </xf>
    <xf numFmtId="0" fontId="4" fillId="0" borderId="3" xfId="0" applyNumberFormat="1" applyFont="1" applyBorder="1" applyAlignment="1">
      <alignment horizontal="center" vertical="center" shrinkToFit="1"/>
    </xf>
    <xf numFmtId="0" fontId="4" fillId="0" borderId="3" xfId="0" applyNumberFormat="1" applyFont="1" applyBorder="1" applyAlignment="1">
      <alignment horizontal="center" vertical="center"/>
    </xf>
    <xf numFmtId="0" fontId="4" fillId="0" borderId="105" xfId="0" applyNumberFormat="1" applyFont="1" applyBorder="1" applyAlignment="1">
      <alignment horizontal="right" vertical="center" wrapText="1"/>
    </xf>
    <xf numFmtId="0" fontId="4" fillId="0" borderId="106" xfId="0" applyNumberFormat="1" applyFont="1" applyBorder="1" applyAlignment="1">
      <alignment horizontal="right" vertical="center" wrapText="1"/>
    </xf>
    <xf numFmtId="0" fontId="4" fillId="0" borderId="224" xfId="0" applyNumberFormat="1" applyFont="1" applyBorder="1" applyAlignment="1">
      <alignment horizontal="right" vertical="center"/>
    </xf>
    <xf numFmtId="0" fontId="4" fillId="0" borderId="225" xfId="0" applyNumberFormat="1" applyFont="1" applyBorder="1" applyAlignment="1">
      <alignment horizontal="right" vertical="center"/>
    </xf>
    <xf numFmtId="0" fontId="4" fillId="0" borderId="10" xfId="4" applyNumberFormat="1" applyFont="1" applyFill="1" applyBorder="1" applyAlignment="1" applyProtection="1">
      <alignment horizontal="center" vertical="center" shrinkToFit="1"/>
    </xf>
    <xf numFmtId="0" fontId="4" fillId="0" borderId="5" xfId="0" applyNumberFormat="1" applyFont="1" applyBorder="1" applyAlignment="1">
      <alignment horizontal="left" vertical="center"/>
    </xf>
    <xf numFmtId="0" fontId="4" fillId="0" borderId="0" xfId="0" applyNumberFormat="1" applyFont="1" applyBorder="1" applyAlignment="1">
      <alignment horizontal="left" vertical="center"/>
    </xf>
    <xf numFmtId="0" fontId="4" fillId="0" borderId="6" xfId="0" applyNumberFormat="1" applyFont="1" applyBorder="1" applyAlignment="1">
      <alignment horizontal="left" vertical="center"/>
    </xf>
    <xf numFmtId="0" fontId="4" fillId="0" borderId="2" xfId="0" applyNumberFormat="1" applyFont="1" applyBorder="1" applyAlignment="1">
      <alignment horizontal="center" vertical="center" wrapText="1"/>
    </xf>
    <xf numFmtId="0" fontId="4" fillId="0" borderId="3" xfId="0" applyNumberFormat="1" applyFont="1" applyBorder="1" applyAlignment="1">
      <alignment horizontal="center" vertical="center" wrapText="1"/>
    </xf>
    <xf numFmtId="0" fontId="4" fillId="0" borderId="4" xfId="0" applyNumberFormat="1" applyFont="1" applyBorder="1" applyAlignment="1">
      <alignment horizontal="center" vertical="center" wrapText="1"/>
    </xf>
    <xf numFmtId="0" fontId="4" fillId="0" borderId="2" xfId="0" applyNumberFormat="1" applyFont="1" applyBorder="1" applyAlignment="1">
      <alignment horizontal="center" vertical="center"/>
    </xf>
    <xf numFmtId="0" fontId="4" fillId="0" borderId="4" xfId="0" applyNumberFormat="1" applyFont="1" applyBorder="1" applyAlignment="1">
      <alignment horizontal="center" vertical="center"/>
    </xf>
    <xf numFmtId="0" fontId="4" fillId="0" borderId="9" xfId="0" applyNumberFormat="1" applyFont="1" applyBorder="1" applyAlignment="1">
      <alignment horizontal="left" vertical="center"/>
    </xf>
    <xf numFmtId="0" fontId="4" fillId="0" borderId="10" xfId="0" applyNumberFormat="1" applyFont="1" applyBorder="1" applyAlignment="1">
      <alignment horizontal="left" vertical="center"/>
    </xf>
    <xf numFmtId="0" fontId="4" fillId="0" borderId="11" xfId="0" applyNumberFormat="1" applyFont="1" applyBorder="1" applyAlignment="1">
      <alignment horizontal="left" vertical="center"/>
    </xf>
    <xf numFmtId="0" fontId="4" fillId="0" borderId="9" xfId="0" applyNumberFormat="1" applyFont="1" applyBorder="1" applyAlignment="1">
      <alignment horizontal="right" vertical="center" wrapText="1"/>
    </xf>
    <xf numFmtId="0" fontId="4" fillId="0" borderId="10" xfId="0" applyNumberFormat="1" applyFont="1" applyBorder="1" applyAlignment="1">
      <alignment horizontal="right" vertical="center" wrapText="1"/>
    </xf>
    <xf numFmtId="0" fontId="4" fillId="0" borderId="3" xfId="0" applyNumberFormat="1" applyFont="1" applyBorder="1" applyAlignment="1">
      <alignment horizontal="right" vertical="center" wrapText="1"/>
    </xf>
    <xf numFmtId="0" fontId="4" fillId="0" borderId="0" xfId="0" applyNumberFormat="1" applyFont="1" applyBorder="1" applyAlignment="1">
      <alignment horizontal="center" vertical="center"/>
    </xf>
    <xf numFmtId="0" fontId="4" fillId="0" borderId="6" xfId="0" applyNumberFormat="1" applyFont="1" applyBorder="1" applyAlignment="1">
      <alignment horizontal="center" vertical="center"/>
    </xf>
    <xf numFmtId="0" fontId="4" fillId="0" borderId="8" xfId="0" applyNumberFormat="1" applyFont="1" applyBorder="1" applyAlignment="1">
      <alignment horizontal="center" vertical="center"/>
    </xf>
    <xf numFmtId="0" fontId="4" fillId="0" borderId="1" xfId="0" applyNumberFormat="1" applyFont="1" applyBorder="1" applyAlignment="1">
      <alignment horizontal="center" vertical="center"/>
    </xf>
    <xf numFmtId="0" fontId="4" fillId="0" borderId="7" xfId="0" applyNumberFormat="1" applyFont="1" applyBorder="1" applyAlignment="1">
      <alignment horizontal="center" vertical="center"/>
    </xf>
    <xf numFmtId="0" fontId="125" fillId="0" borderId="2" xfId="0" quotePrefix="1" applyNumberFormat="1" applyFont="1" applyBorder="1" applyAlignment="1">
      <alignment horizontal="center" vertical="center"/>
    </xf>
    <xf numFmtId="0" fontId="4" fillId="0" borderId="9" xfId="4" applyNumberFormat="1" applyFont="1" applyFill="1" applyBorder="1" applyAlignment="1" applyProtection="1">
      <alignment horizontal="right" vertical="center"/>
    </xf>
    <xf numFmtId="0" fontId="4" fillId="0" borderId="10" xfId="4" applyNumberFormat="1" applyFont="1" applyFill="1" applyBorder="1" applyAlignment="1" applyProtection="1">
      <alignment horizontal="right" vertical="center"/>
    </xf>
    <xf numFmtId="0" fontId="4" fillId="9" borderId="2" xfId="4" applyNumberFormat="1" applyFont="1" applyFill="1" applyBorder="1" applyAlignment="1" applyProtection="1">
      <alignment horizontal="right" vertical="center"/>
      <protection locked="0"/>
    </xf>
    <xf numFmtId="0" fontId="4" fillId="9" borderId="3" xfId="4" applyNumberFormat="1" applyFont="1" applyFill="1" applyBorder="1" applyAlignment="1" applyProtection="1">
      <alignment horizontal="right" vertical="center"/>
      <protection locked="0"/>
    </xf>
    <xf numFmtId="0" fontId="4" fillId="0" borderId="9" xfId="0" applyNumberFormat="1" applyFont="1" applyFill="1" applyBorder="1" applyAlignment="1" applyProtection="1">
      <alignment horizontal="right" vertical="center"/>
      <protection locked="0"/>
    </xf>
    <xf numFmtId="0" fontId="4" fillId="0" borderId="10" xfId="0" applyNumberFormat="1" applyFont="1" applyFill="1" applyBorder="1" applyAlignment="1" applyProtection="1">
      <alignment horizontal="right" vertical="center"/>
      <protection locked="0"/>
    </xf>
    <xf numFmtId="0" fontId="4" fillId="0" borderId="23" xfId="0" applyNumberFormat="1" applyFont="1" applyFill="1" applyBorder="1" applyAlignment="1" applyProtection="1">
      <alignment horizontal="right" vertical="center"/>
      <protection locked="0"/>
    </xf>
    <xf numFmtId="0" fontId="4" fillId="0" borderId="24" xfId="0" applyNumberFormat="1" applyFont="1" applyFill="1" applyBorder="1" applyAlignment="1" applyProtection="1">
      <alignment horizontal="right" vertical="center"/>
      <protection locked="0"/>
    </xf>
    <xf numFmtId="0" fontId="31" fillId="0" borderId="0" xfId="0" applyFont="1" applyAlignment="1">
      <alignment horizontal="center" vertical="center" wrapText="1"/>
    </xf>
    <xf numFmtId="0" fontId="4" fillId="0" borderId="9" xfId="0" applyNumberFormat="1" applyFont="1" applyFill="1" applyBorder="1" applyAlignment="1" applyProtection="1">
      <alignment horizontal="center" vertical="center" shrinkToFit="1"/>
    </xf>
    <xf numFmtId="0" fontId="4" fillId="0" borderId="10" xfId="0" applyNumberFormat="1" applyFont="1" applyFill="1" applyBorder="1" applyAlignment="1" applyProtection="1">
      <alignment horizontal="center" vertical="center" shrinkToFit="1"/>
    </xf>
    <xf numFmtId="0" fontId="4" fillId="0" borderId="11" xfId="0" applyNumberFormat="1" applyFont="1" applyFill="1" applyBorder="1" applyAlignment="1" applyProtection="1">
      <alignment horizontal="center" vertical="center" shrinkToFit="1"/>
    </xf>
    <xf numFmtId="0" fontId="4" fillId="0" borderId="9" xfId="4" applyNumberFormat="1" applyFont="1" applyFill="1" applyBorder="1" applyAlignment="1" applyProtection="1">
      <alignment horizontal="right" vertical="center"/>
      <protection locked="0"/>
    </xf>
    <xf numFmtId="0" fontId="4" fillId="0" borderId="10" xfId="4" applyNumberFormat="1" applyFont="1" applyFill="1" applyBorder="1" applyAlignment="1" applyProtection="1">
      <alignment horizontal="right" vertical="center"/>
      <protection locked="0"/>
    </xf>
    <xf numFmtId="0" fontId="4" fillId="0" borderId="27" xfId="0" applyNumberFormat="1" applyFont="1" applyFill="1" applyBorder="1" applyAlignment="1" applyProtection="1">
      <alignment horizontal="center" vertical="center"/>
      <protection locked="0"/>
    </xf>
    <xf numFmtId="0" fontId="4" fillId="0" borderId="28" xfId="0" applyNumberFormat="1" applyFont="1" applyFill="1" applyBorder="1" applyAlignment="1" applyProtection="1">
      <alignment horizontal="center" vertical="center"/>
      <protection locked="0"/>
    </xf>
    <xf numFmtId="0" fontId="34" fillId="0" borderId="0" xfId="5" applyFont="1" applyAlignment="1" applyProtection="1">
      <alignment horizontal="center" vertical="center"/>
    </xf>
    <xf numFmtId="0" fontId="4" fillId="0" borderId="18" xfId="0" applyNumberFormat="1" applyFont="1" applyFill="1" applyBorder="1" applyAlignment="1" applyProtection="1">
      <alignment horizontal="right" vertical="center"/>
    </xf>
    <xf numFmtId="0" fontId="12" fillId="0" borderId="13" xfId="0" applyNumberFormat="1" applyFont="1" applyFill="1" applyBorder="1" applyAlignment="1" applyProtection="1">
      <alignment horizontal="center" vertical="center"/>
    </xf>
    <xf numFmtId="0" fontId="123" fillId="0" borderId="16" xfId="0" applyNumberFormat="1" applyFont="1" applyFill="1" applyBorder="1" applyAlignment="1" applyProtection="1">
      <alignment horizontal="center" vertical="center"/>
    </xf>
    <xf numFmtId="0" fontId="123" fillId="0" borderId="0" xfId="0" applyNumberFormat="1" applyFont="1" applyFill="1" applyBorder="1" applyAlignment="1" applyProtection="1">
      <alignment horizontal="center" vertical="center"/>
    </xf>
    <xf numFmtId="0" fontId="123" fillId="0" borderId="15" xfId="0" applyNumberFormat="1" applyFont="1" applyFill="1" applyBorder="1" applyAlignment="1" applyProtection="1">
      <alignment horizontal="center" vertical="center"/>
    </xf>
    <xf numFmtId="0" fontId="4" fillId="9" borderId="1" xfId="0" applyNumberFormat="1" applyFont="1" applyFill="1" applyBorder="1" applyAlignment="1" applyProtection="1">
      <alignment horizontal="center" vertical="center" shrinkToFit="1"/>
      <protection locked="0"/>
    </xf>
    <xf numFmtId="0" fontId="4" fillId="0" borderId="1" xfId="0" applyNumberFormat="1" applyFont="1" applyFill="1" applyBorder="1" applyAlignment="1" applyProtection="1">
      <alignment horizontal="center" vertical="center"/>
    </xf>
    <xf numFmtId="176" fontId="4" fillId="0" borderId="13" xfId="0" applyNumberFormat="1" applyFont="1" applyFill="1" applyBorder="1" applyAlignment="1" applyProtection="1">
      <alignment horizontal="center" vertical="center"/>
    </xf>
    <xf numFmtId="0" fontId="137" fillId="0" borderId="0" xfId="5" applyFont="1" applyFill="1" applyAlignment="1" applyProtection="1">
      <alignment horizontal="right" vertical="center"/>
    </xf>
    <xf numFmtId="0" fontId="4" fillId="0" borderId="23" xfId="0" applyNumberFormat="1" applyFont="1" applyFill="1" applyBorder="1" applyAlignment="1" applyProtection="1">
      <alignment horizontal="center" vertical="center"/>
    </xf>
    <xf numFmtId="0" fontId="4" fillId="9" borderId="10" xfId="0" applyNumberFormat="1" applyFont="1" applyFill="1" applyBorder="1" applyAlignment="1" applyProtection="1">
      <alignment horizontal="right" vertical="center"/>
      <protection locked="0"/>
    </xf>
    <xf numFmtId="0" fontId="4" fillId="9" borderId="24" xfId="0" applyNumberFormat="1" applyFont="1" applyFill="1" applyBorder="1" applyAlignment="1" applyProtection="1">
      <alignment horizontal="right" vertical="center"/>
      <protection locked="0"/>
    </xf>
    <xf numFmtId="0" fontId="4" fillId="0" borderId="2" xfId="0" quotePrefix="1" applyNumberFormat="1" applyFont="1" applyFill="1" applyBorder="1" applyAlignment="1" applyProtection="1">
      <alignment horizontal="left" vertical="center"/>
    </xf>
    <xf numFmtId="0" fontId="4" fillId="0" borderId="0" xfId="0" applyNumberFormat="1" applyFont="1" applyFill="1" applyBorder="1" applyAlignment="1" applyProtection="1">
      <alignment horizontal="center" vertical="center" shrinkToFit="1"/>
    </xf>
    <xf numFmtId="0" fontId="4" fillId="0" borderId="6" xfId="0" applyNumberFormat="1" applyFont="1" applyFill="1" applyBorder="1" applyAlignment="1" applyProtection="1">
      <alignment horizontal="center" vertical="center" shrinkToFit="1"/>
    </xf>
    <xf numFmtId="0" fontId="4" fillId="0" borderId="28" xfId="0" applyNumberFormat="1" applyFont="1" applyFill="1" applyBorder="1" applyAlignment="1" applyProtection="1">
      <alignment horizontal="center" vertical="center" shrinkToFit="1"/>
    </xf>
    <xf numFmtId="0" fontId="4" fillId="0" borderId="48" xfId="0" applyNumberFormat="1" applyFont="1" applyFill="1" applyBorder="1" applyAlignment="1" applyProtection="1">
      <alignment horizontal="center" vertical="center" shrinkToFit="1"/>
    </xf>
    <xf numFmtId="0" fontId="4" fillId="9" borderId="27" xfId="0" quotePrefix="1" applyNumberFormat="1" applyFont="1" applyFill="1" applyBorder="1" applyAlignment="1" applyProtection="1">
      <alignment horizontal="center" vertical="center"/>
      <protection locked="0"/>
    </xf>
    <xf numFmtId="0" fontId="4" fillId="9" borderId="28" xfId="0" applyNumberFormat="1" applyFont="1" applyFill="1" applyBorder="1" applyAlignment="1" applyProtection="1">
      <alignment horizontal="center" vertical="center"/>
      <protection locked="0"/>
    </xf>
    <xf numFmtId="0" fontId="4" fillId="9" borderId="48" xfId="0" applyNumberFormat="1" applyFont="1" applyFill="1" applyBorder="1" applyAlignment="1" applyProtection="1">
      <alignment horizontal="center" vertical="center"/>
      <protection locked="0"/>
    </xf>
    <xf numFmtId="0" fontId="4" fillId="9" borderId="23" xfId="0" quotePrefix="1" applyNumberFormat="1" applyFont="1" applyFill="1" applyBorder="1" applyAlignment="1" applyProtection="1">
      <alignment horizontal="center" vertical="center"/>
      <protection locked="0"/>
    </xf>
    <xf numFmtId="0" fontId="4" fillId="9" borderId="24" xfId="0" applyNumberFormat="1" applyFont="1" applyFill="1" applyBorder="1" applyAlignment="1" applyProtection="1">
      <alignment horizontal="center" vertical="center"/>
      <protection locked="0"/>
    </xf>
    <xf numFmtId="0" fontId="4" fillId="9" borderId="25" xfId="0" applyNumberFormat="1" applyFont="1" applyFill="1" applyBorder="1" applyAlignment="1" applyProtection="1">
      <alignment horizontal="center" vertical="center"/>
      <protection locked="0"/>
    </xf>
    <xf numFmtId="0" fontId="4" fillId="9" borderId="27" xfId="0" applyNumberFormat="1" applyFont="1" applyFill="1" applyBorder="1" applyAlignment="1" applyProtection="1">
      <alignment horizontal="center" vertical="center"/>
      <protection locked="0"/>
    </xf>
    <xf numFmtId="0" fontId="4" fillId="9" borderId="5" xfId="0" quotePrefix="1" applyNumberFormat="1" applyFont="1" applyFill="1" applyBorder="1" applyAlignment="1" applyProtection="1">
      <alignment horizontal="left" vertical="top" wrapText="1"/>
      <protection locked="0"/>
    </xf>
    <xf numFmtId="0" fontId="4" fillId="9" borderId="0" xfId="0" quotePrefix="1" applyNumberFormat="1" applyFont="1" applyFill="1" applyBorder="1" applyAlignment="1" applyProtection="1">
      <alignment horizontal="left" vertical="top" wrapText="1"/>
      <protection locked="0"/>
    </xf>
    <xf numFmtId="0" fontId="4" fillId="9" borderId="6" xfId="0" quotePrefix="1" applyNumberFormat="1" applyFont="1" applyFill="1" applyBorder="1" applyAlignment="1" applyProtection="1">
      <alignment horizontal="left" vertical="top" wrapText="1"/>
      <protection locked="0"/>
    </xf>
    <xf numFmtId="0" fontId="4" fillId="9" borderId="8" xfId="0" quotePrefix="1" applyNumberFormat="1" applyFont="1" applyFill="1" applyBorder="1" applyAlignment="1" applyProtection="1">
      <alignment horizontal="left" vertical="top" wrapText="1"/>
      <protection locked="0"/>
    </xf>
    <xf numFmtId="0" fontId="4" fillId="9" borderId="1" xfId="0" quotePrefix="1" applyNumberFormat="1" applyFont="1" applyFill="1" applyBorder="1" applyAlignment="1" applyProtection="1">
      <alignment horizontal="left" vertical="top" wrapText="1"/>
      <protection locked="0"/>
    </xf>
    <xf numFmtId="0" fontId="4" fillId="9" borderId="7" xfId="0" quotePrefix="1" applyNumberFormat="1" applyFont="1" applyFill="1" applyBorder="1" applyAlignment="1" applyProtection="1">
      <alignment horizontal="left" vertical="top" wrapText="1"/>
      <protection locked="0"/>
    </xf>
    <xf numFmtId="0" fontId="4" fillId="9" borderId="27" xfId="4" applyNumberFormat="1" applyFont="1" applyFill="1" applyBorder="1" applyAlignment="1" applyProtection="1">
      <alignment horizontal="right" vertical="center" shrinkToFit="1"/>
      <protection locked="0"/>
    </xf>
    <xf numFmtId="0" fontId="4" fillId="9" borderId="28" xfId="4" applyNumberFormat="1" applyFont="1" applyFill="1" applyBorder="1" applyAlignment="1" applyProtection="1">
      <alignment horizontal="right" vertical="center" shrinkToFit="1"/>
      <protection locked="0"/>
    </xf>
    <xf numFmtId="0" fontId="31" fillId="0" borderId="0" xfId="0" applyFont="1" applyAlignment="1">
      <alignment horizontal="center" vertical="center"/>
    </xf>
    <xf numFmtId="176" fontId="12" fillId="0" borderId="13" xfId="0" applyNumberFormat="1" applyFont="1" applyFill="1" applyBorder="1" applyAlignment="1" applyProtection="1">
      <alignment horizontal="center" vertical="center"/>
    </xf>
    <xf numFmtId="0" fontId="4" fillId="9" borderId="24" xfId="0" quotePrefix="1" applyNumberFormat="1" applyFont="1" applyFill="1" applyBorder="1" applyAlignment="1" applyProtection="1">
      <alignment horizontal="right" vertical="center"/>
      <protection locked="0"/>
    </xf>
    <xf numFmtId="0" fontId="4" fillId="9" borderId="9" xfId="0" applyNumberFormat="1" applyFont="1" applyFill="1" applyBorder="1" applyAlignment="1" applyProtection="1">
      <alignment horizontal="right" vertical="center"/>
      <protection locked="0"/>
    </xf>
    <xf numFmtId="0" fontId="4" fillId="0" borderId="27" xfId="0" quotePrefix="1" applyNumberFormat="1" applyFont="1" applyFill="1" applyBorder="1" applyAlignment="1" applyProtection="1">
      <alignment horizontal="center" vertical="center"/>
    </xf>
    <xf numFmtId="0" fontId="4" fillId="0" borderId="28" xfId="0" applyNumberFormat="1" applyFont="1" applyFill="1" applyBorder="1" applyAlignment="1" applyProtection="1">
      <alignment horizontal="center" vertical="center"/>
    </xf>
    <xf numFmtId="0" fontId="4" fillId="0" borderId="48" xfId="0" applyNumberFormat="1" applyFont="1" applyFill="1" applyBorder="1" applyAlignment="1" applyProtection="1">
      <alignment horizontal="center" vertical="center"/>
    </xf>
    <xf numFmtId="0" fontId="4" fillId="10" borderId="9" xfId="0" applyNumberFormat="1" applyFont="1" applyFill="1" applyBorder="1" applyAlignment="1" applyProtection="1">
      <alignment horizontal="center" vertical="center"/>
    </xf>
    <xf numFmtId="0" fontId="4" fillId="10" borderId="10" xfId="0" applyNumberFormat="1" applyFont="1" applyFill="1" applyBorder="1" applyAlignment="1" applyProtection="1">
      <alignment horizontal="center" vertical="center"/>
    </xf>
    <xf numFmtId="0" fontId="4" fillId="10" borderId="11" xfId="0" applyNumberFormat="1" applyFont="1" applyFill="1" applyBorder="1" applyAlignment="1" applyProtection="1">
      <alignment horizontal="center" vertical="center"/>
    </xf>
    <xf numFmtId="0" fontId="125" fillId="0" borderId="3" xfId="0" quotePrefix="1" applyNumberFormat="1" applyFont="1" applyBorder="1" applyAlignment="1">
      <alignment horizontal="center" vertical="center"/>
    </xf>
    <xf numFmtId="0" fontId="125" fillId="0" borderId="4" xfId="0" quotePrefix="1" applyNumberFormat="1" applyFont="1" applyBorder="1" applyAlignment="1">
      <alignment horizontal="center" vertical="center"/>
    </xf>
    <xf numFmtId="0" fontId="12" fillId="0" borderId="245" xfId="0" applyNumberFormat="1" applyFont="1" applyFill="1" applyBorder="1" applyAlignment="1" applyProtection="1">
      <alignment horizontal="right" vertical="center"/>
    </xf>
    <xf numFmtId="0" fontId="12" fillId="0" borderId="246" xfId="0" applyNumberFormat="1" applyFont="1" applyFill="1" applyBorder="1" applyAlignment="1" applyProtection="1">
      <alignment horizontal="right" vertical="center"/>
    </xf>
    <xf numFmtId="0" fontId="4" fillId="9" borderId="28" xfId="0" quotePrefix="1" applyNumberFormat="1" applyFont="1" applyFill="1" applyBorder="1" applyAlignment="1" applyProtection="1">
      <alignment horizontal="center" vertical="center"/>
      <protection locked="0"/>
    </xf>
    <xf numFmtId="0" fontId="4" fillId="9" borderId="48" xfId="0" quotePrefix="1" applyNumberFormat="1" applyFont="1" applyFill="1" applyBorder="1" applyAlignment="1" applyProtection="1">
      <alignment horizontal="center" vertical="center"/>
      <protection locked="0"/>
    </xf>
    <xf numFmtId="0" fontId="4" fillId="9" borderId="24" xfId="0" quotePrefix="1" applyNumberFormat="1" applyFont="1" applyFill="1" applyBorder="1" applyAlignment="1" applyProtection="1">
      <alignment horizontal="center" vertical="center"/>
      <protection locked="0"/>
    </xf>
    <xf numFmtId="0" fontId="4" fillId="9" borderId="25" xfId="0" quotePrefix="1" applyNumberFormat="1" applyFont="1" applyFill="1" applyBorder="1" applyAlignment="1" applyProtection="1">
      <alignment horizontal="center" vertical="center"/>
      <protection locked="0"/>
    </xf>
    <xf numFmtId="0" fontId="4" fillId="9" borderId="9" xfId="4" applyNumberFormat="1" applyFont="1" applyFill="1" applyBorder="1" applyAlignment="1" applyProtection="1">
      <alignment horizontal="right" vertical="center" shrinkToFit="1"/>
      <protection locked="0"/>
    </xf>
    <xf numFmtId="0" fontId="4" fillId="9" borderId="10" xfId="4" applyNumberFormat="1" applyFont="1" applyFill="1" applyBorder="1" applyAlignment="1" applyProtection="1">
      <alignment horizontal="right" vertical="center" shrinkToFit="1"/>
      <protection locked="0"/>
    </xf>
    <xf numFmtId="0" fontId="4" fillId="0" borderId="3" xfId="0" quotePrefix="1" applyNumberFormat="1" applyFont="1" applyFill="1" applyBorder="1" applyAlignment="1" applyProtection="1">
      <alignment horizontal="left" vertical="center"/>
    </xf>
    <xf numFmtId="0" fontId="4" fillId="0" borderId="4" xfId="0" quotePrefix="1" applyNumberFormat="1" applyFont="1" applyFill="1" applyBorder="1" applyAlignment="1" applyProtection="1">
      <alignment horizontal="left" vertical="center"/>
    </xf>
    <xf numFmtId="0" fontId="4" fillId="9" borderId="9" xfId="4" applyNumberFormat="1" applyFont="1" applyFill="1" applyBorder="1" applyAlignment="1" applyProtection="1">
      <alignment horizontal="right" vertical="center"/>
      <protection locked="0"/>
    </xf>
    <xf numFmtId="0" fontId="4" fillId="9" borderId="10" xfId="4" applyNumberFormat="1" applyFont="1" applyFill="1" applyBorder="1" applyAlignment="1" applyProtection="1">
      <alignment horizontal="right" vertical="center"/>
      <protection locked="0"/>
    </xf>
    <xf numFmtId="0" fontId="4" fillId="0" borderId="5" xfId="0" applyNumberFormat="1" applyFont="1" applyBorder="1" applyAlignment="1">
      <alignment horizontal="center" vertical="center"/>
    </xf>
    <xf numFmtId="0" fontId="58" fillId="0" borderId="0" xfId="0" applyNumberFormat="1" applyFont="1" applyBorder="1" applyAlignment="1">
      <alignment horizontal="left" vertical="center"/>
    </xf>
    <xf numFmtId="0" fontId="58" fillId="0" borderId="6" xfId="0" applyNumberFormat="1" applyFont="1" applyBorder="1" applyAlignment="1">
      <alignment horizontal="left" vertical="center"/>
    </xf>
    <xf numFmtId="0" fontId="4" fillId="0" borderId="247" xfId="0" applyNumberFormat="1" applyFont="1" applyBorder="1" applyAlignment="1">
      <alignment horizontal="right" vertical="center"/>
    </xf>
    <xf numFmtId="0" fontId="4" fillId="0" borderId="248" xfId="0" applyNumberFormat="1" applyFont="1" applyBorder="1" applyAlignment="1">
      <alignment horizontal="right" vertical="center"/>
    </xf>
    <xf numFmtId="0" fontId="4" fillId="0" borderId="243" xfId="0" applyNumberFormat="1" applyFont="1" applyBorder="1" applyAlignment="1">
      <alignment horizontal="right" vertical="center"/>
    </xf>
    <xf numFmtId="0" fontId="4" fillId="0" borderId="244" xfId="0" applyNumberFormat="1" applyFont="1" applyBorder="1" applyAlignment="1">
      <alignment horizontal="right" vertical="center"/>
    </xf>
    <xf numFmtId="0" fontId="4" fillId="0" borderId="245" xfId="0" applyNumberFormat="1" applyFont="1" applyBorder="1" applyAlignment="1">
      <alignment horizontal="right" vertical="center"/>
    </xf>
    <xf numFmtId="0" fontId="4" fillId="0" borderId="246" xfId="0" applyNumberFormat="1" applyFont="1" applyBorder="1" applyAlignment="1">
      <alignment horizontal="right" vertical="center"/>
    </xf>
    <xf numFmtId="0" fontId="12" fillId="0" borderId="243" xfId="0" applyNumberFormat="1" applyFont="1" applyFill="1" applyBorder="1" applyAlignment="1" applyProtection="1">
      <alignment horizontal="right" vertical="center"/>
    </xf>
    <xf numFmtId="0" fontId="12" fillId="0" borderId="244" xfId="0" applyNumberFormat="1" applyFont="1" applyFill="1" applyBorder="1" applyAlignment="1" applyProtection="1">
      <alignment horizontal="right" vertical="center"/>
    </xf>
    <xf numFmtId="0" fontId="4" fillId="0" borderId="24" xfId="0" applyNumberFormat="1" applyFont="1" applyFill="1" applyBorder="1" applyAlignment="1" applyProtection="1">
      <alignment horizontal="center" vertical="center" shrinkToFit="1"/>
    </xf>
    <xf numFmtId="0" fontId="4" fillId="0" borderId="25" xfId="0" applyNumberFormat="1" applyFont="1" applyFill="1" applyBorder="1" applyAlignment="1" applyProtection="1">
      <alignment horizontal="center" vertical="center" shrinkToFit="1"/>
    </xf>
    <xf numFmtId="0" fontId="4" fillId="8" borderId="9" xfId="0" applyNumberFormat="1" applyFont="1" applyFill="1" applyBorder="1" applyAlignment="1" applyProtection="1">
      <alignment horizontal="center" vertical="center"/>
    </xf>
    <xf numFmtId="0" fontId="4" fillId="8" borderId="10" xfId="0" applyNumberFormat="1" applyFont="1" applyFill="1" applyBorder="1" applyAlignment="1" applyProtection="1">
      <alignment horizontal="center" vertical="center"/>
    </xf>
    <xf numFmtId="0" fontId="4" fillId="8" borderId="11" xfId="0" applyNumberFormat="1" applyFont="1" applyFill="1" applyBorder="1" applyAlignment="1" applyProtection="1">
      <alignment horizontal="center" vertical="center"/>
    </xf>
    <xf numFmtId="0" fontId="4" fillId="8" borderId="10" xfId="4" applyNumberFormat="1" applyFont="1" applyFill="1" applyBorder="1" applyAlignment="1" applyProtection="1">
      <alignment horizontal="right" vertical="center" shrinkToFit="1"/>
    </xf>
    <xf numFmtId="0" fontId="4" fillId="9" borderId="9" xfId="0" applyNumberFormat="1" applyFont="1" applyFill="1" applyBorder="1" applyAlignment="1" applyProtection="1">
      <alignment horizontal="center" vertical="center"/>
      <protection locked="0"/>
    </xf>
    <xf numFmtId="0" fontId="4" fillId="9" borderId="10" xfId="0" applyNumberFormat="1" applyFont="1" applyFill="1" applyBorder="1" applyAlignment="1" applyProtection="1">
      <alignment horizontal="center" vertical="center"/>
      <protection locked="0"/>
    </xf>
    <xf numFmtId="0" fontId="4" fillId="9" borderId="11" xfId="0" applyNumberFormat="1" applyFont="1" applyFill="1" applyBorder="1" applyAlignment="1" applyProtection="1">
      <alignment horizontal="center" vertical="center"/>
      <protection locked="0"/>
    </xf>
    <xf numFmtId="0" fontId="4" fillId="0" borderId="27" xfId="4" applyNumberFormat="1" applyFont="1" applyFill="1" applyBorder="1" applyAlignment="1" applyProtection="1">
      <alignment horizontal="right" vertical="center" shrinkToFit="1"/>
    </xf>
    <xf numFmtId="0" fontId="4" fillId="0" borderId="28" xfId="4" applyNumberFormat="1" applyFont="1" applyFill="1" applyBorder="1" applyAlignment="1" applyProtection="1">
      <alignment horizontal="right" vertical="center" shrinkToFit="1"/>
    </xf>
    <xf numFmtId="0" fontId="12" fillId="0" borderId="11" xfId="0" applyNumberFormat="1" applyFont="1" applyFill="1" applyBorder="1" applyAlignment="1" applyProtection="1">
      <alignment horizontal="center" vertical="center"/>
    </xf>
    <xf numFmtId="0" fontId="4" fillId="0" borderId="18" xfId="0" applyNumberFormat="1" applyFont="1" applyFill="1" applyBorder="1" applyAlignment="1" applyProtection="1">
      <alignment horizontal="center" vertical="center"/>
    </xf>
    <xf numFmtId="0" fontId="4" fillId="0" borderId="1" xfId="0" applyNumberFormat="1" applyFont="1" applyFill="1" applyBorder="1" applyAlignment="1" applyProtection="1">
      <alignment horizontal="center" vertical="center" shrinkToFit="1"/>
    </xf>
    <xf numFmtId="0" fontId="137" fillId="0" borderId="0" xfId="5" applyNumberFormat="1" applyFont="1" applyFill="1" applyAlignment="1" applyProtection="1">
      <alignment horizontal="right" vertical="center"/>
    </xf>
    <xf numFmtId="0" fontId="34" fillId="0" borderId="0" xfId="5" applyNumberFormat="1" applyFont="1" applyBorder="1" applyAlignment="1" applyProtection="1">
      <alignment vertical="center"/>
    </xf>
    <xf numFmtId="0" fontId="34" fillId="0" borderId="0" xfId="5" applyNumberFormat="1" applyFont="1" applyAlignment="1" applyProtection="1">
      <alignment horizontal="center" vertical="center"/>
    </xf>
    <xf numFmtId="0" fontId="4" fillId="0" borderId="0" xfId="0" applyNumberFormat="1" applyFont="1" applyFill="1" applyBorder="1" applyAlignment="1" applyProtection="1">
      <alignment horizontal="center" vertical="center"/>
    </xf>
    <xf numFmtId="0" fontId="1" fillId="9" borderId="10" xfId="0" applyNumberFormat="1" applyFont="1" applyFill="1" applyBorder="1" applyAlignment="1" applyProtection="1">
      <alignment horizontal="right" vertical="center"/>
      <protection locked="0"/>
    </xf>
    <xf numFmtId="0" fontId="93" fillId="0" borderId="0" xfId="2" applyNumberFormat="1" applyFont="1" applyAlignment="1">
      <alignment horizontal="center" vertical="center"/>
    </xf>
    <xf numFmtId="0" fontId="4" fillId="0" borderId="9" xfId="4" applyNumberFormat="1" applyFont="1" applyFill="1" applyBorder="1" applyAlignment="1" applyProtection="1">
      <alignment horizontal="right" vertical="center" shrinkToFit="1"/>
      <protection locked="0"/>
    </xf>
    <xf numFmtId="0" fontId="4" fillId="0" borderId="10" xfId="4" applyNumberFormat="1" applyFont="1" applyFill="1" applyBorder="1" applyAlignment="1" applyProtection="1">
      <alignment horizontal="right" vertical="center" shrinkToFit="1"/>
      <protection locked="0"/>
    </xf>
    <xf numFmtId="0" fontId="4" fillId="0" borderId="9" xfId="0" applyNumberFormat="1" applyFont="1" applyFill="1" applyBorder="1" applyAlignment="1" applyProtection="1">
      <alignment horizontal="center" vertical="center" shrinkToFit="1"/>
      <protection locked="0"/>
    </xf>
    <xf numFmtId="0" fontId="4" fillId="0" borderId="10" xfId="0" applyNumberFormat="1" applyFont="1" applyFill="1" applyBorder="1" applyAlignment="1" applyProtection="1">
      <alignment horizontal="center" vertical="center" shrinkToFit="1"/>
      <protection locked="0"/>
    </xf>
    <xf numFmtId="0" fontId="4" fillId="0" borderId="9" xfId="0" applyNumberFormat="1" applyFont="1" applyFill="1" applyBorder="1" applyAlignment="1" applyProtection="1">
      <alignment horizontal="center" vertical="center" textRotation="255" shrinkToFit="1"/>
    </xf>
    <xf numFmtId="0" fontId="4" fillId="0" borderId="10" xfId="0" applyNumberFormat="1" applyFont="1" applyFill="1" applyBorder="1" applyAlignment="1" applyProtection="1">
      <alignment horizontal="right" vertical="center" shrinkToFit="1"/>
      <protection locked="0"/>
    </xf>
    <xf numFmtId="0" fontId="4" fillId="0" borderId="11" xfId="0" applyNumberFormat="1" applyFont="1" applyFill="1" applyBorder="1" applyAlignment="1" applyProtection="1">
      <alignment horizontal="right" vertical="center" shrinkToFit="1"/>
      <protection locked="0"/>
    </xf>
    <xf numFmtId="0" fontId="4" fillId="0" borderId="9" xfId="0" applyNumberFormat="1" applyFont="1" applyFill="1" applyBorder="1" applyAlignment="1" applyProtection="1">
      <alignment horizontal="center" vertical="center"/>
      <protection locked="0"/>
    </xf>
    <xf numFmtId="0" fontId="4" fillId="0" borderId="10" xfId="0" applyNumberFormat="1" applyFont="1" applyFill="1" applyBorder="1" applyAlignment="1" applyProtection="1">
      <alignment horizontal="center" vertical="center"/>
      <protection locked="0"/>
    </xf>
    <xf numFmtId="0" fontId="4" fillId="0" borderId="9" xfId="0" applyNumberFormat="1" applyFont="1" applyFill="1" applyBorder="1" applyAlignment="1" applyProtection="1">
      <alignment horizontal="right" vertical="center" shrinkToFit="1"/>
      <protection locked="0"/>
    </xf>
    <xf numFmtId="0" fontId="4" fillId="0" borderId="4" xfId="0" applyNumberFormat="1" applyFont="1" applyFill="1" applyBorder="1" applyAlignment="1" applyProtection="1">
      <alignment horizontal="center" vertical="center"/>
    </xf>
    <xf numFmtId="0" fontId="4" fillId="0" borderId="6" xfId="0" applyNumberFormat="1" applyFont="1" applyFill="1" applyBorder="1" applyAlignment="1" applyProtection="1">
      <alignment horizontal="center" vertical="center"/>
    </xf>
    <xf numFmtId="0" fontId="4" fillId="0" borderId="7" xfId="0" applyNumberFormat="1" applyFont="1" applyFill="1" applyBorder="1" applyAlignment="1" applyProtection="1">
      <alignment horizontal="center" vertical="center"/>
    </xf>
    <xf numFmtId="0" fontId="4" fillId="0" borderId="2" xfId="0" applyNumberFormat="1" applyFont="1" applyFill="1" applyBorder="1" applyAlignment="1" applyProtection="1">
      <alignment horizontal="right" vertical="center"/>
      <protection locked="0"/>
    </xf>
    <xf numFmtId="0" fontId="4" fillId="0" borderId="3" xfId="0" applyNumberFormat="1" applyFont="1" applyFill="1" applyBorder="1" applyAlignment="1" applyProtection="1">
      <alignment horizontal="right" vertical="center"/>
      <protection locked="0"/>
    </xf>
    <xf numFmtId="0" fontId="4" fillId="0" borderId="5" xfId="0" applyNumberFormat="1" applyFont="1" applyFill="1" applyBorder="1" applyAlignment="1" applyProtection="1">
      <alignment horizontal="right" vertical="center"/>
      <protection locked="0"/>
    </xf>
    <xf numFmtId="0" fontId="4" fillId="0" borderId="0" xfId="0" applyNumberFormat="1" applyFont="1" applyFill="1" applyBorder="1" applyAlignment="1" applyProtection="1">
      <alignment horizontal="right" vertical="center"/>
      <protection locked="0"/>
    </xf>
    <xf numFmtId="0" fontId="4" fillId="0" borderId="8" xfId="0" applyNumberFormat="1" applyFont="1" applyFill="1" applyBorder="1" applyAlignment="1" applyProtection="1">
      <alignment horizontal="right" vertical="center"/>
      <protection locked="0"/>
    </xf>
    <xf numFmtId="0" fontId="4" fillId="0" borderId="1" xfId="0" applyNumberFormat="1" applyFont="1" applyFill="1" applyBorder="1" applyAlignment="1" applyProtection="1">
      <alignment horizontal="right" vertical="center"/>
      <protection locked="0"/>
    </xf>
    <xf numFmtId="0" fontId="4" fillId="0" borderId="2" xfId="0" applyNumberFormat="1" applyFont="1" applyFill="1" applyBorder="1" applyAlignment="1" applyProtection="1">
      <alignment horizontal="center" vertical="center" shrinkToFit="1"/>
      <protection locked="0"/>
    </xf>
    <xf numFmtId="0" fontId="4" fillId="0" borderId="3" xfId="0" applyNumberFormat="1" applyFont="1" applyFill="1" applyBorder="1" applyAlignment="1" applyProtection="1">
      <alignment horizontal="center" vertical="center" shrinkToFit="1"/>
      <protection locked="0"/>
    </xf>
    <xf numFmtId="0" fontId="4" fillId="0" borderId="4" xfId="0" applyNumberFormat="1" applyFont="1" applyFill="1" applyBorder="1" applyAlignment="1" applyProtection="1">
      <alignment horizontal="center" vertical="center" shrinkToFit="1"/>
      <protection locked="0"/>
    </xf>
    <xf numFmtId="0" fontId="4" fillId="0" borderId="5" xfId="0" applyNumberFormat="1" applyFont="1" applyFill="1" applyBorder="1" applyAlignment="1" applyProtection="1">
      <alignment horizontal="center" vertical="center" shrinkToFit="1"/>
      <protection locked="0"/>
    </xf>
    <xf numFmtId="0" fontId="4" fillId="0" borderId="0" xfId="0" applyNumberFormat="1" applyFont="1" applyFill="1" applyBorder="1" applyAlignment="1" applyProtection="1">
      <alignment horizontal="center" vertical="center" shrinkToFit="1"/>
      <protection locked="0"/>
    </xf>
    <xf numFmtId="0" fontId="4" fillId="0" borderId="6" xfId="0" applyNumberFormat="1" applyFont="1" applyFill="1" applyBorder="1" applyAlignment="1" applyProtection="1">
      <alignment horizontal="center" vertical="center" shrinkToFit="1"/>
      <protection locked="0"/>
    </xf>
    <xf numFmtId="0" fontId="4" fillId="0" borderId="8" xfId="0" applyNumberFormat="1" applyFont="1" applyFill="1" applyBorder="1" applyAlignment="1" applyProtection="1">
      <alignment horizontal="center" vertical="center" shrinkToFit="1"/>
      <protection locked="0"/>
    </xf>
    <xf numFmtId="0" fontId="4" fillId="0" borderId="1" xfId="0" applyNumberFormat="1" applyFont="1" applyFill="1" applyBorder="1" applyAlignment="1" applyProtection="1">
      <alignment horizontal="center" vertical="center" shrinkToFit="1"/>
      <protection locked="0"/>
    </xf>
    <xf numFmtId="0" fontId="4" fillId="0" borderId="7" xfId="0" applyNumberFormat="1" applyFont="1" applyFill="1" applyBorder="1" applyAlignment="1" applyProtection="1">
      <alignment horizontal="center" vertical="center" shrinkToFit="1"/>
      <protection locked="0"/>
    </xf>
    <xf numFmtId="0" fontId="4" fillId="0" borderId="11" xfId="0" applyNumberFormat="1" applyFont="1" applyFill="1" applyBorder="1" applyAlignment="1" applyProtection="1">
      <alignment horizontal="center" vertical="center"/>
      <protection locked="0"/>
    </xf>
    <xf numFmtId="0" fontId="4" fillId="0" borderId="11" xfId="0" applyNumberFormat="1" applyFont="1" applyFill="1" applyBorder="1" applyAlignment="1" applyProtection="1">
      <alignment horizontal="center" vertical="center" shrinkToFit="1"/>
      <protection locked="0"/>
    </xf>
    <xf numFmtId="0" fontId="4" fillId="0" borderId="10" xfId="0" applyNumberFormat="1" applyFont="1" applyFill="1" applyBorder="1" applyAlignment="1" applyProtection="1">
      <alignment horizontal="left" vertical="center"/>
      <protection locked="0"/>
    </xf>
    <xf numFmtId="0" fontId="4" fillId="0" borderId="11" xfId="0" applyNumberFormat="1" applyFont="1" applyFill="1" applyBorder="1" applyAlignment="1" applyProtection="1">
      <alignment horizontal="left" vertical="center"/>
      <protection locked="0"/>
    </xf>
    <xf numFmtId="0" fontId="4" fillId="0" borderId="249" xfId="0" applyNumberFormat="1" applyFont="1" applyFill="1" applyBorder="1" applyAlignment="1" applyProtection="1">
      <alignment horizontal="center" vertical="center" shrinkToFit="1"/>
      <protection locked="0"/>
    </xf>
    <xf numFmtId="0" fontId="4" fillId="0" borderId="21" xfId="0" applyNumberFormat="1" applyFont="1" applyFill="1" applyBorder="1" applyAlignment="1" applyProtection="1">
      <alignment horizontal="center" vertical="center" shrinkToFit="1"/>
      <protection locked="0"/>
    </xf>
    <xf numFmtId="0" fontId="4" fillId="0" borderId="8" xfId="0" applyNumberFormat="1" applyFont="1" applyFill="1" applyBorder="1" applyAlignment="1" applyProtection="1">
      <alignment horizontal="left" vertical="center"/>
    </xf>
    <xf numFmtId="0" fontId="4" fillId="0" borderId="7" xfId="0" applyNumberFormat="1" applyFont="1" applyFill="1" applyBorder="1" applyAlignment="1" applyProtection="1">
      <alignment horizontal="left" vertical="center"/>
    </xf>
    <xf numFmtId="0" fontId="4" fillId="0" borderId="9" xfId="0" applyNumberFormat="1" applyFont="1" applyFill="1" applyBorder="1" applyAlignment="1" applyProtection="1">
      <alignment horizontal="left" vertical="center" shrinkToFit="1"/>
      <protection locked="0"/>
    </xf>
    <xf numFmtId="0" fontId="4" fillId="0" borderId="10" xfId="0" applyNumberFormat="1" applyFont="1" applyFill="1" applyBorder="1" applyAlignment="1" applyProtection="1">
      <alignment horizontal="left" vertical="center" shrinkToFit="1"/>
      <protection locked="0"/>
    </xf>
    <xf numFmtId="0" fontId="4" fillId="0" borderId="11" xfId="0" applyNumberFormat="1" applyFont="1" applyFill="1" applyBorder="1" applyAlignment="1" applyProtection="1">
      <alignment horizontal="left" vertical="center" shrinkToFit="1"/>
      <protection locked="0"/>
    </xf>
    <xf numFmtId="0" fontId="4" fillId="0" borderId="2" xfId="0" applyNumberFormat="1" applyFont="1" applyFill="1" applyBorder="1" applyAlignment="1" applyProtection="1">
      <alignment horizontal="center" vertical="center" textRotation="255"/>
    </xf>
    <xf numFmtId="0" fontId="4" fillId="0" borderId="4" xfId="0" applyNumberFormat="1" applyFont="1" applyFill="1" applyBorder="1" applyAlignment="1" applyProtection="1">
      <alignment horizontal="center" vertical="center" textRotation="255"/>
    </xf>
    <xf numFmtId="0" fontId="4" fillId="0" borderId="5" xfId="0" applyNumberFormat="1" applyFont="1" applyFill="1" applyBorder="1" applyAlignment="1" applyProtection="1">
      <alignment horizontal="center" vertical="center" textRotation="255"/>
    </xf>
    <xf numFmtId="0" fontId="4" fillId="0" borderId="6" xfId="0" applyNumberFormat="1" applyFont="1" applyFill="1" applyBorder="1" applyAlignment="1" applyProtection="1">
      <alignment horizontal="center" vertical="center" textRotation="255"/>
    </xf>
    <xf numFmtId="0" fontId="4" fillId="0" borderId="8" xfId="0" applyNumberFormat="1" applyFont="1" applyFill="1" applyBorder="1" applyAlignment="1" applyProtection="1">
      <alignment horizontal="center" vertical="center" textRotation="255"/>
    </xf>
    <xf numFmtId="0" fontId="4" fillId="0" borderId="7" xfId="0" applyNumberFormat="1" applyFont="1" applyFill="1" applyBorder="1" applyAlignment="1" applyProtection="1">
      <alignment horizontal="center" vertical="center" textRotation="255"/>
    </xf>
    <xf numFmtId="0" fontId="4" fillId="0" borderId="2" xfId="0" applyNumberFormat="1" applyFont="1" applyFill="1" applyBorder="1" applyAlignment="1" applyProtection="1">
      <alignment horizontal="center" vertical="center" wrapText="1"/>
      <protection locked="0"/>
    </xf>
    <xf numFmtId="0" fontId="4" fillId="0" borderId="4" xfId="0" applyNumberFormat="1" applyFont="1" applyFill="1" applyBorder="1" applyAlignment="1" applyProtection="1">
      <alignment horizontal="center" vertical="center" wrapText="1"/>
      <protection locked="0"/>
    </xf>
    <xf numFmtId="0" fontId="4" fillId="0" borderId="5" xfId="0" applyNumberFormat="1" applyFont="1" applyFill="1" applyBorder="1" applyAlignment="1" applyProtection="1">
      <alignment horizontal="center" vertical="center" wrapText="1"/>
      <protection locked="0"/>
    </xf>
    <xf numFmtId="0" fontId="4" fillId="0" borderId="6" xfId="0" applyNumberFormat="1" applyFont="1" applyFill="1" applyBorder="1" applyAlignment="1" applyProtection="1">
      <alignment horizontal="center" vertical="center" wrapText="1"/>
      <protection locked="0"/>
    </xf>
    <xf numFmtId="0" fontId="4" fillId="0" borderId="8" xfId="0" applyNumberFormat="1" applyFont="1" applyFill="1" applyBorder="1" applyAlignment="1" applyProtection="1">
      <alignment horizontal="center" vertical="center" wrapText="1"/>
      <protection locked="0"/>
    </xf>
    <xf numFmtId="0" fontId="4" fillId="0" borderId="7" xfId="0" applyNumberFormat="1" applyFont="1" applyFill="1" applyBorder="1" applyAlignment="1" applyProtection="1">
      <alignment horizontal="center" vertical="center" wrapText="1"/>
      <protection locked="0"/>
    </xf>
    <xf numFmtId="0" fontId="4" fillId="0" borderId="2" xfId="0" applyNumberFormat="1" applyFont="1" applyFill="1" applyBorder="1" applyAlignment="1" applyProtection="1">
      <alignment horizontal="center" vertical="center"/>
      <protection locked="0"/>
    </xf>
    <xf numFmtId="0" fontId="4" fillId="0" borderId="4" xfId="0" applyNumberFormat="1" applyFont="1" applyFill="1" applyBorder="1" applyAlignment="1" applyProtection="1">
      <alignment horizontal="center" vertical="center"/>
      <protection locked="0"/>
    </xf>
    <xf numFmtId="0" fontId="4" fillId="0" borderId="8" xfId="0" applyNumberFormat="1" applyFont="1" applyFill="1" applyBorder="1" applyAlignment="1" applyProtection="1">
      <alignment horizontal="center" vertical="center"/>
      <protection locked="0"/>
    </xf>
    <xf numFmtId="0" fontId="4" fillId="0" borderId="7" xfId="0" applyNumberFormat="1" applyFont="1" applyFill="1" applyBorder="1" applyAlignment="1" applyProtection="1">
      <alignment horizontal="center" vertical="center"/>
      <protection locked="0"/>
    </xf>
    <xf numFmtId="0" fontId="4" fillId="0" borderId="5" xfId="0" applyNumberFormat="1" applyFont="1" applyFill="1" applyBorder="1" applyAlignment="1" applyProtection="1">
      <alignment horizontal="center" vertical="center"/>
      <protection locked="0"/>
    </xf>
    <xf numFmtId="0" fontId="4" fillId="0" borderId="6" xfId="0" applyNumberFormat="1" applyFont="1" applyFill="1" applyBorder="1" applyAlignment="1" applyProtection="1">
      <alignment horizontal="center" vertical="center"/>
      <protection locked="0"/>
    </xf>
    <xf numFmtId="0" fontId="4" fillId="0" borderId="2" xfId="0" applyNumberFormat="1" applyFont="1" applyFill="1" applyBorder="1" applyAlignment="1" applyProtection="1">
      <alignment horizontal="left" vertical="center" wrapText="1"/>
    </xf>
    <xf numFmtId="0" fontId="34" fillId="0" borderId="0" xfId="5" applyNumberFormat="1" applyFont="1" applyAlignment="1">
      <alignment horizontal="center" vertical="center"/>
    </xf>
    <xf numFmtId="0" fontId="127" fillId="0" borderId="16" xfId="0" applyNumberFormat="1" applyFont="1" applyFill="1" applyBorder="1" applyAlignment="1" applyProtection="1">
      <alignment horizontal="center" vertical="center"/>
    </xf>
    <xf numFmtId="0" fontId="127" fillId="0" borderId="0" xfId="0" applyNumberFormat="1" applyFont="1" applyFill="1" applyBorder="1" applyAlignment="1" applyProtection="1">
      <alignment horizontal="center" vertical="center"/>
    </xf>
    <xf numFmtId="0" fontId="127" fillId="0" borderId="15"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center" vertical="center"/>
      <protection locked="0"/>
    </xf>
    <xf numFmtId="0" fontId="4" fillId="0" borderId="1" xfId="0" applyNumberFormat="1" applyFont="1" applyFill="1" applyBorder="1" applyAlignment="1" applyProtection="1">
      <alignment horizontal="center" vertical="center"/>
      <protection locked="0"/>
    </xf>
    <xf numFmtId="0" fontId="4" fillId="0" borderId="8" xfId="0" applyNumberFormat="1" applyFont="1" applyFill="1" applyBorder="1" applyAlignment="1" applyProtection="1">
      <alignment horizontal="left" vertical="center" wrapText="1"/>
    </xf>
    <xf numFmtId="0" fontId="4" fillId="0" borderId="1" xfId="0" applyNumberFormat="1" applyFont="1" applyFill="1" applyBorder="1" applyAlignment="1" applyProtection="1">
      <alignment horizontal="left" vertical="center" wrapText="1"/>
    </xf>
    <xf numFmtId="0" fontId="4" fillId="0" borderId="7"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center" vertical="center"/>
      <protection locked="0"/>
    </xf>
    <xf numFmtId="0" fontId="4" fillId="0" borderId="3" xfId="0" applyNumberFormat="1" applyFont="1" applyFill="1" applyBorder="1" applyAlignment="1" applyProtection="1">
      <alignment horizontal="center" vertical="center" wrapText="1"/>
      <protection locked="0"/>
    </xf>
    <xf numFmtId="0" fontId="4" fillId="0" borderId="0" xfId="0" applyNumberFormat="1" applyFont="1" applyFill="1" applyBorder="1" applyAlignment="1" applyProtection="1">
      <alignment horizontal="center" vertical="center" wrapText="1"/>
      <protection locked="0"/>
    </xf>
    <xf numFmtId="0" fontId="4" fillId="0" borderId="1" xfId="0" applyNumberFormat="1" applyFont="1" applyFill="1" applyBorder="1" applyAlignment="1" applyProtection="1">
      <alignment horizontal="center" vertical="center" wrapText="1"/>
      <protection locked="0"/>
    </xf>
    <xf numFmtId="0" fontId="4" fillId="0" borderId="2" xfId="0" applyFont="1" applyFill="1" applyBorder="1" applyAlignment="1" applyProtection="1">
      <alignment horizontal="left" vertical="top" wrapText="1"/>
      <protection locked="0"/>
    </xf>
    <xf numFmtId="0" fontId="4" fillId="0" borderId="3" xfId="0" applyFont="1" applyFill="1" applyBorder="1" applyAlignment="1" applyProtection="1">
      <alignment horizontal="left" vertical="top" wrapText="1"/>
      <protection locked="0"/>
    </xf>
    <xf numFmtId="0" fontId="4" fillId="0" borderId="4" xfId="0" applyFont="1" applyFill="1" applyBorder="1" applyAlignment="1" applyProtection="1">
      <alignment horizontal="left" vertical="top" wrapText="1"/>
      <protection locked="0"/>
    </xf>
    <xf numFmtId="0" fontId="4" fillId="0" borderId="5" xfId="0" applyFont="1" applyFill="1" applyBorder="1" applyAlignment="1" applyProtection="1">
      <alignment horizontal="left" vertical="top" wrapText="1"/>
      <protection locked="0"/>
    </xf>
    <xf numFmtId="0" fontId="4" fillId="0" borderId="0" xfId="0" applyFont="1" applyFill="1" applyBorder="1" applyAlignment="1" applyProtection="1">
      <alignment horizontal="left" vertical="top" wrapText="1"/>
      <protection locked="0"/>
    </xf>
    <xf numFmtId="0" fontId="4" fillId="0" borderId="6" xfId="0" applyFont="1" applyFill="1" applyBorder="1" applyAlignment="1" applyProtection="1">
      <alignment horizontal="left" vertical="top" wrapText="1"/>
      <protection locked="0"/>
    </xf>
    <xf numFmtId="0" fontId="4" fillId="0" borderId="8" xfId="0" applyFont="1" applyFill="1" applyBorder="1" applyAlignment="1" applyProtection="1">
      <alignment horizontal="left" vertical="top" wrapText="1"/>
      <protection locked="0"/>
    </xf>
    <xf numFmtId="0" fontId="4" fillId="0" borderId="1" xfId="0" applyFont="1" applyFill="1" applyBorder="1" applyAlignment="1" applyProtection="1">
      <alignment horizontal="left" vertical="top" wrapText="1"/>
      <protection locked="0"/>
    </xf>
    <xf numFmtId="0" fontId="4" fillId="0" borderId="7" xfId="0" applyFont="1" applyFill="1" applyBorder="1" applyAlignment="1" applyProtection="1">
      <alignment horizontal="left" vertical="top" wrapText="1"/>
      <protection locked="0"/>
    </xf>
    <xf numFmtId="0" fontId="4" fillId="0" borderId="16" xfId="0" applyFont="1" applyFill="1" applyBorder="1" applyAlignment="1" applyProtection="1">
      <alignment horizontal="left" vertical="center" indent="1"/>
    </xf>
    <xf numFmtId="0" fontId="4" fillId="0" borderId="0" xfId="0" applyFont="1" applyFill="1" applyBorder="1" applyAlignment="1" applyProtection="1">
      <alignment horizontal="left" vertical="center" indent="1"/>
    </xf>
    <xf numFmtId="0" fontId="4" fillId="0" borderId="15" xfId="0" applyFont="1" applyFill="1" applyBorder="1" applyAlignment="1" applyProtection="1">
      <alignment horizontal="left" vertical="center" indent="1"/>
    </xf>
    <xf numFmtId="0" fontId="4" fillId="9" borderId="23" xfId="4" applyNumberFormat="1" applyFont="1" applyFill="1" applyBorder="1" applyAlignment="1" applyProtection="1">
      <alignment horizontal="center" vertical="center" shrinkToFit="1"/>
      <protection locked="0"/>
    </xf>
    <xf numFmtId="0" fontId="4" fillId="9" borderId="24" xfId="4" applyNumberFormat="1" applyFont="1" applyFill="1" applyBorder="1" applyAlignment="1" applyProtection="1">
      <alignment horizontal="center" vertical="center" shrinkToFit="1"/>
      <protection locked="0"/>
    </xf>
    <xf numFmtId="0" fontId="4" fillId="9" borderId="25" xfId="4" applyNumberFormat="1" applyFont="1" applyFill="1" applyBorder="1" applyAlignment="1" applyProtection="1">
      <alignment horizontal="center" vertical="center" shrinkToFit="1"/>
      <protection locked="0"/>
    </xf>
    <xf numFmtId="0" fontId="4" fillId="9" borderId="9" xfId="4" applyNumberFormat="1" applyFont="1" applyFill="1" applyBorder="1" applyAlignment="1" applyProtection="1">
      <alignment horizontal="center" vertical="center" shrinkToFit="1"/>
      <protection locked="0"/>
    </xf>
    <xf numFmtId="0" fontId="4" fillId="9" borderId="10" xfId="4" applyNumberFormat="1" applyFont="1" applyFill="1" applyBorder="1" applyAlignment="1" applyProtection="1">
      <alignment horizontal="center" vertical="center" shrinkToFit="1"/>
      <protection locked="0"/>
    </xf>
    <xf numFmtId="0" fontId="4" fillId="9" borderId="11" xfId="4" applyNumberFormat="1" applyFont="1" applyFill="1" applyBorder="1" applyAlignment="1" applyProtection="1">
      <alignment horizontal="center" vertical="center" shrinkToFit="1"/>
      <protection locked="0"/>
    </xf>
    <xf numFmtId="0" fontId="4" fillId="9" borderId="9" xfId="0" applyFont="1" applyFill="1" applyBorder="1" applyAlignment="1" applyProtection="1">
      <alignment horizontal="center" vertical="center"/>
      <protection locked="0"/>
    </xf>
    <xf numFmtId="0" fontId="4" fillId="9" borderId="10" xfId="0" applyFont="1" applyFill="1" applyBorder="1" applyAlignment="1" applyProtection="1">
      <alignment horizontal="center" vertical="center"/>
      <protection locked="0"/>
    </xf>
    <xf numFmtId="0" fontId="4" fillId="9" borderId="11"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xf>
    <xf numFmtId="1" fontId="4" fillId="9" borderId="9" xfId="0" applyNumberFormat="1" applyFont="1" applyFill="1" applyBorder="1" applyAlignment="1" applyProtection="1">
      <alignment horizontal="right" vertical="center"/>
      <protection locked="0"/>
    </xf>
    <xf numFmtId="1" fontId="4" fillId="9" borderId="10" xfId="0" applyNumberFormat="1" applyFont="1" applyFill="1" applyBorder="1" applyAlignment="1" applyProtection="1">
      <alignment horizontal="right" vertical="center"/>
      <protection locked="0"/>
    </xf>
    <xf numFmtId="0" fontId="4" fillId="9" borderId="27" xfId="4" applyNumberFormat="1" applyFont="1" applyFill="1" applyBorder="1" applyAlignment="1" applyProtection="1">
      <alignment horizontal="center" vertical="center" shrinkToFit="1"/>
      <protection locked="0"/>
    </xf>
    <xf numFmtId="0" fontId="4" fillId="9" borderId="28" xfId="4" applyNumberFormat="1" applyFont="1" applyFill="1" applyBorder="1" applyAlignment="1" applyProtection="1">
      <alignment horizontal="center" vertical="center" shrinkToFit="1"/>
      <protection locked="0"/>
    </xf>
    <xf numFmtId="0" fontId="4" fillId="9" borderId="48" xfId="4" applyNumberFormat="1" applyFont="1" applyFill="1" applyBorder="1" applyAlignment="1" applyProtection="1">
      <alignment horizontal="center" vertical="center" shrinkToFit="1"/>
      <protection locked="0"/>
    </xf>
    <xf numFmtId="185" fontId="4" fillId="9" borderId="9" xfId="4" applyNumberFormat="1" applyFont="1" applyFill="1" applyBorder="1" applyAlignment="1" applyProtection="1">
      <alignment horizontal="right" vertical="center"/>
      <protection locked="0"/>
    </xf>
    <xf numFmtId="185" fontId="4" fillId="9" borderId="10" xfId="4" applyNumberFormat="1" applyFont="1" applyFill="1" applyBorder="1" applyAlignment="1" applyProtection="1">
      <alignment horizontal="right" vertical="center"/>
      <protection locked="0"/>
    </xf>
    <xf numFmtId="0" fontId="4" fillId="9" borderId="27" xfId="0" applyFont="1" applyFill="1" applyBorder="1" applyAlignment="1" applyProtection="1">
      <alignment horizontal="center" vertical="center"/>
      <protection locked="0"/>
    </xf>
    <xf numFmtId="0" fontId="4" fillId="9" borderId="28" xfId="0" applyFont="1" applyFill="1" applyBorder="1" applyAlignment="1" applyProtection="1">
      <alignment horizontal="center" vertical="center"/>
      <protection locked="0"/>
    </xf>
    <xf numFmtId="0" fontId="4" fillId="9" borderId="29" xfId="0" applyFont="1" applyFill="1" applyBorder="1" applyAlignment="1" applyProtection="1">
      <alignment horizontal="right" vertical="center" shrinkToFit="1"/>
      <protection locked="0"/>
    </xf>
    <xf numFmtId="0" fontId="4" fillId="9" borderId="30" xfId="0" applyFont="1" applyFill="1" applyBorder="1" applyAlignment="1" applyProtection="1">
      <alignment horizontal="right" vertical="center" shrinkToFit="1"/>
      <protection locked="0"/>
    </xf>
    <xf numFmtId="0" fontId="4" fillId="9" borderId="23" xfId="0" applyFont="1" applyFill="1" applyBorder="1" applyAlignment="1" applyProtection="1">
      <alignment horizontal="center" vertical="center"/>
      <protection locked="0"/>
    </xf>
    <xf numFmtId="0" fontId="4" fillId="9" borderId="24" xfId="0" applyFont="1" applyFill="1" applyBorder="1" applyAlignment="1" applyProtection="1">
      <alignment horizontal="center" vertical="center"/>
      <protection locked="0"/>
    </xf>
    <xf numFmtId="38" fontId="4" fillId="0" borderId="9" xfId="4" applyFont="1" applyFill="1" applyBorder="1" applyAlignment="1" applyProtection="1">
      <alignment horizontal="right" vertical="center"/>
    </xf>
    <xf numFmtId="38" fontId="4" fillId="0" borderId="10" xfId="4" applyFont="1" applyFill="1" applyBorder="1" applyAlignment="1" applyProtection="1">
      <alignment horizontal="right" vertical="center"/>
    </xf>
    <xf numFmtId="0" fontId="34" fillId="0" borderId="0" xfId="5" applyFont="1" applyFill="1" applyAlignment="1" applyProtection="1">
      <alignment horizontal="right" vertical="center"/>
    </xf>
    <xf numFmtId="0" fontId="34" fillId="0" borderId="0" xfId="5" applyFont="1" applyBorder="1" applyAlignment="1" applyProtection="1">
      <alignment horizontal="center" vertical="center"/>
    </xf>
    <xf numFmtId="0" fontId="4" fillId="0" borderId="0" xfId="0" applyFont="1" applyFill="1" applyBorder="1" applyAlignment="1" applyProtection="1">
      <alignment horizontal="right" vertical="center"/>
    </xf>
    <xf numFmtId="0" fontId="38" fillId="0" borderId="151" xfId="0" applyFont="1" applyBorder="1" applyAlignment="1" applyProtection="1">
      <alignment horizontal="center" vertical="center"/>
      <protection locked="0"/>
    </xf>
    <xf numFmtId="0" fontId="38" fillId="0" borderId="181" xfId="0" applyFont="1" applyBorder="1" applyAlignment="1" applyProtection="1">
      <alignment horizontal="center" vertical="center"/>
      <protection locked="0"/>
    </xf>
    <xf numFmtId="0" fontId="38" fillId="0" borderId="182" xfId="0" applyFont="1" applyBorder="1" applyAlignment="1" applyProtection="1">
      <alignment horizontal="center" vertical="center"/>
      <protection locked="0"/>
    </xf>
    <xf numFmtId="0" fontId="38" fillId="0" borderId="184" xfId="0" applyFont="1" applyBorder="1" applyAlignment="1">
      <alignment horizontal="left" vertical="center"/>
    </xf>
    <xf numFmtId="0" fontId="38" fillId="0" borderId="181" xfId="0" applyFont="1" applyBorder="1" applyAlignment="1">
      <alignment horizontal="left" vertical="center"/>
    </xf>
    <xf numFmtId="0" fontId="38" fillId="0" borderId="142" xfId="0" applyFont="1" applyBorder="1" applyAlignment="1">
      <alignment horizontal="left" vertical="center"/>
    </xf>
    <xf numFmtId="0" fontId="20" fillId="0" borderId="178" xfId="0" applyFont="1" applyBorder="1" applyAlignment="1">
      <alignment horizontal="right" vertical="center"/>
    </xf>
    <xf numFmtId="0" fontId="20" fillId="0" borderId="180" xfId="0" applyFont="1" applyBorder="1" applyAlignment="1">
      <alignment horizontal="right" vertical="center"/>
    </xf>
    <xf numFmtId="0" fontId="20" fillId="0" borderId="179" xfId="0" applyFont="1" applyBorder="1" applyAlignment="1">
      <alignment horizontal="right" vertical="center"/>
    </xf>
    <xf numFmtId="0" fontId="34" fillId="0" borderId="0" xfId="5" applyFont="1" applyAlignment="1" applyProtection="1">
      <alignment horizontal="right" vertical="center"/>
    </xf>
    <xf numFmtId="178" fontId="38" fillId="0" borderId="13" xfId="0" applyNumberFormat="1" applyFont="1" applyBorder="1" applyAlignment="1">
      <alignment horizontal="center" vertical="center"/>
    </xf>
    <xf numFmtId="177" fontId="27" fillId="0" borderId="1" xfId="0" applyNumberFormat="1" applyFont="1" applyBorder="1" applyAlignment="1">
      <alignment horizontal="left" vertical="center" wrapText="1"/>
    </xf>
    <xf numFmtId="0" fontId="42" fillId="0" borderId="16" xfId="0" applyFont="1" applyBorder="1" applyAlignment="1">
      <alignment horizontal="center" vertical="center"/>
    </xf>
    <xf numFmtId="0" fontId="39" fillId="0" borderId="0" xfId="0" applyFont="1" applyAlignment="1">
      <alignment horizontal="center" vertical="center"/>
    </xf>
    <xf numFmtId="49" fontId="39" fillId="0" borderId="16" xfId="0" applyNumberFormat="1" applyFont="1" applyBorder="1" applyAlignment="1">
      <alignment horizontal="center" vertical="center"/>
    </xf>
    <xf numFmtId="49" fontId="39" fillId="0" borderId="0" xfId="0" applyNumberFormat="1" applyFont="1" applyAlignment="1">
      <alignment horizontal="center" vertical="center"/>
    </xf>
    <xf numFmtId="49" fontId="39" fillId="0" borderId="15" xfId="0" applyNumberFormat="1" applyFont="1" applyBorder="1" applyAlignment="1">
      <alignment horizontal="center" vertical="center"/>
    </xf>
    <xf numFmtId="0" fontId="34" fillId="0" borderId="65" xfId="5" applyFont="1" applyBorder="1" applyAlignment="1" applyProtection="1">
      <alignment horizontal="left" vertical="center"/>
    </xf>
    <xf numFmtId="0" fontId="4" fillId="0" borderId="10" xfId="0" applyNumberFormat="1" applyFont="1" applyFill="1" applyBorder="1" applyAlignment="1" applyProtection="1">
      <alignment vertical="center" shrinkToFit="1"/>
      <protection locked="0"/>
    </xf>
    <xf numFmtId="0" fontId="4" fillId="0" borderId="11" xfId="0" applyNumberFormat="1" applyFont="1" applyFill="1" applyBorder="1" applyAlignment="1" applyProtection="1">
      <alignment vertical="center" shrinkToFit="1"/>
      <protection locked="0"/>
    </xf>
    <xf numFmtId="0" fontId="38" fillId="0" borderId="143" xfId="0" applyFont="1" applyBorder="1">
      <alignment vertical="center"/>
    </xf>
    <xf numFmtId="0" fontId="38" fillId="0" borderId="137" xfId="0" applyFont="1" applyBorder="1">
      <alignment vertical="center"/>
    </xf>
    <xf numFmtId="38" fontId="7" fillId="0" borderId="0" xfId="4" applyFont="1" applyBorder="1" applyAlignment="1" applyProtection="1">
      <alignment vertical="center"/>
    </xf>
    <xf numFmtId="38" fontId="7" fillId="0" borderId="6" xfId="4" applyFont="1" applyBorder="1" applyAlignment="1" applyProtection="1">
      <alignment vertical="center"/>
    </xf>
    <xf numFmtId="0" fontId="38" fillId="0" borderId="172" xfId="0" applyFont="1" applyBorder="1" applyAlignment="1" applyProtection="1">
      <alignment horizontal="center" vertical="center"/>
      <protection locked="0"/>
    </xf>
    <xf numFmtId="0" fontId="38" fillId="0" borderId="162" xfId="0" applyFont="1" applyBorder="1" applyAlignment="1" applyProtection="1">
      <alignment horizontal="center" vertical="center"/>
      <protection locked="0"/>
    </xf>
    <xf numFmtId="0" fontId="38" fillId="0" borderId="173" xfId="0" applyFont="1" applyBorder="1" applyAlignment="1" applyProtection="1">
      <alignment horizontal="center" vertical="center"/>
      <protection locked="0"/>
    </xf>
    <xf numFmtId="0" fontId="38" fillId="0" borderId="55" xfId="0" applyFont="1" applyBorder="1">
      <alignment vertical="center"/>
    </xf>
    <xf numFmtId="0" fontId="38" fillId="0" borderId="92" xfId="0" applyFont="1" applyBorder="1">
      <alignment vertical="center"/>
    </xf>
    <xf numFmtId="0" fontId="38" fillId="0" borderId="53" xfId="0" applyFont="1" applyBorder="1" applyAlignment="1" applyProtection="1">
      <alignment horizontal="center" vertical="center"/>
      <protection locked="0"/>
    </xf>
    <xf numFmtId="0" fontId="38" fillId="0" borderId="54" xfId="0" applyFont="1" applyBorder="1" applyAlignment="1" applyProtection="1">
      <alignment horizontal="center" vertical="center"/>
      <protection locked="0"/>
    </xf>
    <xf numFmtId="0" fontId="38" fillId="0" borderId="169" xfId="0" applyFont="1" applyBorder="1" applyAlignment="1" applyProtection="1">
      <alignment horizontal="center" vertical="center"/>
      <protection locked="0"/>
    </xf>
    <xf numFmtId="0" fontId="42" fillId="0" borderId="0" xfId="0" applyFont="1" applyAlignment="1">
      <alignment horizontal="center" vertical="center"/>
    </xf>
    <xf numFmtId="0" fontId="38" fillId="0" borderId="152" xfId="0" applyFont="1" applyBorder="1">
      <alignment vertical="center"/>
    </xf>
    <xf numFmtId="0" fontId="38" fillId="0" borderId="135" xfId="0" applyFont="1" applyBorder="1">
      <alignment vertical="center"/>
    </xf>
    <xf numFmtId="0" fontId="38" fillId="0" borderId="170" xfId="0" applyFont="1" applyBorder="1" applyAlignment="1" applyProtection="1">
      <alignment horizontal="center" vertical="center"/>
      <protection locked="0"/>
    </xf>
    <xf numFmtId="0" fontId="38" fillId="0" borderId="159" xfId="0" applyFont="1" applyBorder="1" applyAlignment="1" applyProtection="1">
      <alignment horizontal="center" vertical="center"/>
      <protection locked="0"/>
    </xf>
    <xf numFmtId="0" fontId="38" fillId="0" borderId="171" xfId="0" applyFont="1" applyBorder="1" applyAlignment="1" applyProtection="1">
      <alignment horizontal="center" vertical="center"/>
      <protection locked="0"/>
    </xf>
    <xf numFmtId="0" fontId="34" fillId="0" borderId="65" xfId="5" applyFont="1" applyBorder="1" applyAlignment="1" applyProtection="1">
      <alignment horizontal="center" vertical="center"/>
    </xf>
    <xf numFmtId="0" fontId="45" fillId="0" borderId="0" xfId="0" applyFont="1" applyAlignment="1">
      <alignment horizontal="right" vertical="center"/>
    </xf>
    <xf numFmtId="0" fontId="45" fillId="0" borderId="0" xfId="0" applyFont="1" applyAlignment="1">
      <alignment horizontal="center" vertical="center"/>
    </xf>
    <xf numFmtId="0" fontId="38" fillId="0" borderId="140" xfId="0" applyFont="1" applyBorder="1" applyAlignment="1" applyProtection="1">
      <alignment horizontal="center" vertical="center"/>
      <protection locked="0"/>
    </xf>
    <xf numFmtId="0" fontId="38" fillId="0" borderId="141" xfId="0" applyFont="1" applyBorder="1" applyAlignment="1" applyProtection="1">
      <alignment horizontal="center" vertical="center"/>
      <protection locked="0"/>
    </xf>
    <xf numFmtId="0" fontId="38" fillId="0" borderId="142" xfId="0" applyFont="1" applyBorder="1">
      <alignment vertical="center"/>
    </xf>
    <xf numFmtId="0" fontId="38" fillId="0" borderId="140" xfId="0" applyFont="1" applyBorder="1">
      <alignment vertical="center"/>
    </xf>
    <xf numFmtId="0" fontId="69" fillId="0" borderId="0" xfId="0" applyFont="1" applyProtection="1">
      <alignment vertical="center"/>
      <protection locked="0"/>
    </xf>
    <xf numFmtId="0" fontId="38" fillId="0" borderId="156" xfId="0" applyFont="1" applyBorder="1" applyAlignment="1">
      <alignment horizontal="center" vertical="center"/>
    </xf>
    <xf numFmtId="0" fontId="38" fillId="0" borderId="154" xfId="0" applyFont="1" applyBorder="1" applyAlignment="1">
      <alignment horizontal="center" vertical="center"/>
    </xf>
    <xf numFmtId="0" fontId="38" fillId="0" borderId="165" xfId="0" applyFont="1" applyBorder="1" applyAlignment="1" applyProtection="1">
      <alignment horizontal="center" vertical="center"/>
      <protection locked="0"/>
    </xf>
    <xf numFmtId="0" fontId="38" fillId="0" borderId="166" xfId="0" applyFont="1" applyBorder="1" applyAlignment="1" applyProtection="1">
      <alignment horizontal="center" vertical="center"/>
      <protection locked="0"/>
    </xf>
    <xf numFmtId="0" fontId="38" fillId="0" borderId="55" xfId="0" applyFont="1" applyBorder="1" applyAlignment="1" applyProtection="1">
      <alignment horizontal="center" vertical="center"/>
      <protection locked="0"/>
    </xf>
    <xf numFmtId="0" fontId="38" fillId="0" borderId="92" xfId="0" applyFont="1" applyBorder="1" applyAlignment="1" applyProtection="1">
      <alignment horizontal="center" vertical="center"/>
      <protection locked="0"/>
    </xf>
    <xf numFmtId="0" fontId="38" fillId="0" borderId="136" xfId="0" applyFont="1" applyBorder="1" applyAlignment="1" applyProtection="1">
      <alignment horizontal="center" vertical="center"/>
      <protection locked="0"/>
    </xf>
    <xf numFmtId="0" fontId="38" fillId="0" borderId="164" xfId="0" applyFont="1" applyBorder="1" applyAlignment="1">
      <alignment vertical="center" wrapText="1"/>
    </xf>
    <xf numFmtId="0" fontId="38" fillId="0" borderId="165" xfId="0" applyFont="1" applyBorder="1" applyAlignment="1">
      <alignment vertical="center" wrapText="1"/>
    </xf>
    <xf numFmtId="0" fontId="38" fillId="0" borderId="157" xfId="0" applyFont="1" applyBorder="1">
      <alignment vertical="center"/>
    </xf>
    <xf numFmtId="0" fontId="38" fillId="0" borderId="97" xfId="0" applyFont="1" applyBorder="1">
      <alignment vertical="center"/>
    </xf>
    <xf numFmtId="0" fontId="38" fillId="0" borderId="55" xfId="0" applyFont="1" applyBorder="1" applyAlignment="1">
      <alignment vertical="center" wrapText="1"/>
    </xf>
    <xf numFmtId="0" fontId="38" fillId="0" borderId="92" xfId="0" applyFont="1" applyBorder="1" applyAlignment="1">
      <alignment vertical="center" wrapText="1"/>
    </xf>
    <xf numFmtId="0" fontId="38" fillId="0" borderId="168" xfId="0" applyFont="1" applyBorder="1">
      <alignment vertical="center"/>
    </xf>
    <xf numFmtId="0" fontId="38" fillId="0" borderId="42" xfId="0" applyFont="1" applyBorder="1">
      <alignment vertical="center"/>
    </xf>
    <xf numFmtId="0" fontId="38" fillId="0" borderId="43" xfId="0" applyFont="1" applyBorder="1">
      <alignment vertical="center"/>
    </xf>
    <xf numFmtId="0" fontId="99" fillId="0" borderId="41" xfId="0" applyFont="1" applyBorder="1">
      <alignment vertical="center"/>
    </xf>
    <xf numFmtId="0" fontId="99" fillId="0" borderId="42" xfId="0" applyFont="1" applyBorder="1">
      <alignment vertical="center"/>
    </xf>
    <xf numFmtId="0" fontId="99" fillId="0" borderId="43" xfId="0" applyFont="1" applyBorder="1">
      <alignment vertical="center"/>
    </xf>
    <xf numFmtId="0" fontId="38" fillId="0" borderId="137" xfId="0" applyFont="1" applyBorder="1" applyAlignment="1" applyProtection="1">
      <alignment horizontal="center" vertical="center"/>
      <protection locked="0"/>
    </xf>
    <xf numFmtId="0" fontId="38" fillId="0" borderId="138" xfId="0" applyFont="1" applyBorder="1" applyAlignment="1" applyProtection="1">
      <alignment horizontal="center" vertical="center"/>
      <protection locked="0"/>
    </xf>
    <xf numFmtId="0" fontId="38" fillId="0" borderId="0" xfId="0" applyFont="1">
      <alignment vertical="center"/>
    </xf>
    <xf numFmtId="0" fontId="38" fillId="0" borderId="12" xfId="0" applyFont="1" applyBorder="1" applyAlignment="1">
      <alignment horizontal="center" vertical="center"/>
    </xf>
    <xf numFmtId="0" fontId="38" fillId="0" borderId="13" xfId="0" applyFont="1" applyBorder="1" applyAlignment="1">
      <alignment horizontal="center" vertical="center"/>
    </xf>
    <xf numFmtId="0" fontId="38" fillId="0" borderId="14" xfId="0" applyFont="1" applyBorder="1" applyAlignment="1">
      <alignment horizontal="center" vertical="center"/>
    </xf>
    <xf numFmtId="0" fontId="38" fillId="0" borderId="16" xfId="0" applyFont="1" applyBorder="1" applyAlignment="1">
      <alignment horizontal="center" vertical="center"/>
    </xf>
    <xf numFmtId="0" fontId="38" fillId="0" borderId="0" xfId="0" applyFont="1" applyAlignment="1">
      <alignment horizontal="center" vertical="center"/>
    </xf>
    <xf numFmtId="0" fontId="38" fillId="0" borderId="15" xfId="0" applyFont="1" applyBorder="1" applyAlignment="1">
      <alignment horizontal="center" vertical="center"/>
    </xf>
    <xf numFmtId="0" fontId="38" fillId="0" borderId="17" xfId="0" applyFont="1" applyBorder="1" applyAlignment="1">
      <alignment horizontal="center" vertical="center"/>
    </xf>
    <xf numFmtId="0" fontId="38" fillId="0" borderId="18" xfId="0" applyFont="1" applyBorder="1" applyAlignment="1">
      <alignment horizontal="center" vertical="center"/>
    </xf>
    <xf numFmtId="0" fontId="38" fillId="0" borderId="19" xfId="0" applyFont="1" applyBorder="1" applyAlignment="1">
      <alignment horizontal="center" vertical="center"/>
    </xf>
    <xf numFmtId="0" fontId="45" fillId="0" borderId="0" xfId="0" applyFont="1" applyAlignment="1" applyProtection="1">
      <alignment horizontal="center" vertical="center"/>
      <protection locked="0"/>
    </xf>
    <xf numFmtId="177" fontId="27" fillId="0" borderId="1" xfId="0" applyNumberFormat="1" applyFont="1" applyBorder="1" applyAlignment="1">
      <alignment horizontal="left" vertical="center"/>
    </xf>
    <xf numFmtId="0" fontId="38" fillId="0" borderId="1" xfId="0" applyFont="1" applyBorder="1">
      <alignment vertical="center"/>
    </xf>
    <xf numFmtId="0" fontId="20" fillId="0" borderId="0" xfId="0" applyFont="1" applyAlignment="1">
      <alignment horizontal="left" vertical="center"/>
    </xf>
    <xf numFmtId="0" fontId="34" fillId="0" borderId="0" xfId="5" applyFont="1" applyBorder="1" applyAlignment="1" applyProtection="1">
      <alignment horizontal="left" vertical="center"/>
    </xf>
    <xf numFmtId="3" fontId="42" fillId="0" borderId="16" xfId="0" applyNumberFormat="1" applyFont="1" applyBorder="1" applyAlignment="1">
      <alignment horizontal="center" vertical="center"/>
    </xf>
    <xf numFmtId="3" fontId="39" fillId="0" borderId="0" xfId="0" applyNumberFormat="1" applyFont="1" applyAlignment="1">
      <alignment horizontal="center" vertical="center"/>
    </xf>
    <xf numFmtId="3" fontId="38" fillId="0" borderId="12" xfId="0" applyNumberFormat="1" applyFont="1" applyBorder="1" applyAlignment="1">
      <alignment horizontal="center" vertical="center"/>
    </xf>
    <xf numFmtId="3" fontId="38" fillId="0" borderId="13" xfId="0" applyNumberFormat="1" applyFont="1" applyBorder="1" applyAlignment="1">
      <alignment horizontal="center" vertical="center"/>
    </xf>
    <xf numFmtId="3" fontId="38" fillId="0" borderId="14" xfId="0" applyNumberFormat="1" applyFont="1" applyBorder="1" applyAlignment="1">
      <alignment horizontal="center" vertical="center"/>
    </xf>
    <xf numFmtId="3" fontId="38" fillId="0" borderId="16" xfId="0" applyNumberFormat="1" applyFont="1" applyBorder="1" applyAlignment="1">
      <alignment horizontal="center" vertical="center"/>
    </xf>
    <xf numFmtId="3" fontId="38" fillId="0" borderId="0" xfId="0" applyNumberFormat="1" applyFont="1" applyAlignment="1">
      <alignment horizontal="center" vertical="center"/>
    </xf>
    <xf numFmtId="3" fontId="38" fillId="0" borderId="15" xfId="0" applyNumberFormat="1" applyFont="1" applyBorder="1" applyAlignment="1">
      <alignment horizontal="center" vertical="center"/>
    </xf>
    <xf numFmtId="3" fontId="38" fillId="0" borderId="76" xfId="0" applyNumberFormat="1" applyFont="1" applyBorder="1" applyAlignment="1">
      <alignment horizontal="center" vertical="center"/>
    </xf>
    <xf numFmtId="3" fontId="38" fillId="0" borderId="1" xfId="0" applyNumberFormat="1" applyFont="1" applyBorder="1" applyAlignment="1">
      <alignment horizontal="center" vertical="center"/>
    </xf>
    <xf numFmtId="3" fontId="38" fillId="0" borderId="77" xfId="0" applyNumberFormat="1" applyFont="1" applyBorder="1" applyAlignment="1">
      <alignment horizontal="center" vertical="center"/>
    </xf>
    <xf numFmtId="3" fontId="34" fillId="0" borderId="0" xfId="5" applyNumberFormat="1" applyFont="1" applyAlignment="1" applyProtection="1">
      <alignment horizontal="right" vertical="center"/>
    </xf>
    <xf numFmtId="3" fontId="38" fillId="0" borderId="0" xfId="0" applyNumberFormat="1" applyFont="1">
      <alignment vertical="center"/>
    </xf>
    <xf numFmtId="3" fontId="41" fillId="0" borderId="18" xfId="3" applyNumberFormat="1" applyFont="1" applyBorder="1" applyAlignment="1">
      <alignment vertical="center"/>
    </xf>
    <xf numFmtId="3" fontId="38" fillId="0" borderId="139" xfId="0" applyNumberFormat="1" applyFont="1" applyBorder="1">
      <alignment vertical="center"/>
    </xf>
    <xf numFmtId="3" fontId="38" fillId="0" borderId="140" xfId="0" applyNumberFormat="1" applyFont="1" applyBorder="1">
      <alignment vertical="center"/>
    </xf>
    <xf numFmtId="3" fontId="38" fillId="0" borderId="151" xfId="0" applyNumberFormat="1" applyFont="1" applyBorder="1">
      <alignment vertical="center"/>
    </xf>
    <xf numFmtId="14" fontId="99" fillId="0" borderId="176" xfId="0" applyNumberFormat="1" applyFont="1" applyBorder="1" applyAlignment="1">
      <alignment horizontal="center" vertical="center"/>
    </xf>
    <xf numFmtId="14" fontId="99" fillId="0" borderId="140" xfId="0" applyNumberFormat="1" applyFont="1" applyBorder="1" applyAlignment="1">
      <alignment horizontal="center" vertical="center"/>
    </xf>
    <xf numFmtId="14" fontId="99" fillId="0" borderId="177" xfId="0" applyNumberFormat="1" applyFont="1" applyBorder="1" applyAlignment="1">
      <alignment horizontal="center" vertical="center"/>
    </xf>
    <xf numFmtId="3" fontId="38" fillId="0" borderId="142" xfId="0" applyNumberFormat="1" applyFont="1" applyBorder="1" applyAlignment="1">
      <alignment horizontal="center" vertical="center"/>
    </xf>
    <xf numFmtId="3" fontId="38" fillId="0" borderId="140" xfId="0" applyNumberFormat="1" applyFont="1" applyBorder="1" applyAlignment="1">
      <alignment horizontal="center" vertical="center"/>
    </xf>
    <xf numFmtId="3" fontId="27" fillId="0" borderId="1" xfId="0" applyNumberFormat="1" applyFont="1" applyBorder="1" applyAlignment="1">
      <alignment horizontal="left" vertical="center" wrapText="1"/>
    </xf>
    <xf numFmtId="3" fontId="38" fillId="0" borderId="1" xfId="0" applyNumberFormat="1" applyFont="1" applyBorder="1">
      <alignment vertical="center"/>
    </xf>
    <xf numFmtId="3" fontId="38" fillId="0" borderId="47" xfId="0" applyNumberFormat="1" applyFont="1" applyBorder="1" applyAlignment="1">
      <alignment horizontal="center" vertical="center"/>
    </xf>
    <xf numFmtId="3" fontId="38" fillId="0" borderId="3" xfId="0" applyNumberFormat="1" applyFont="1" applyBorder="1" applyAlignment="1">
      <alignment horizontal="center" vertical="center"/>
    </xf>
    <xf numFmtId="3" fontId="38" fillId="0" borderId="26" xfId="0" applyNumberFormat="1" applyFont="1" applyBorder="1" applyAlignment="1">
      <alignment horizontal="center" vertical="center"/>
    </xf>
    <xf numFmtId="3" fontId="38" fillId="0" borderId="17" xfId="0" applyNumberFormat="1" applyFont="1" applyBorder="1" applyAlignment="1">
      <alignment horizontal="center" vertical="center"/>
    </xf>
    <xf numFmtId="3" fontId="38" fillId="0" borderId="18" xfId="0" applyNumberFormat="1" applyFont="1" applyBorder="1" applyAlignment="1">
      <alignment horizontal="center" vertical="center"/>
    </xf>
    <xf numFmtId="3" fontId="38" fillId="0" borderId="19" xfId="0" applyNumberFormat="1" applyFont="1" applyBorder="1" applyAlignment="1">
      <alignment horizontal="center" vertical="center"/>
    </xf>
    <xf numFmtId="3" fontId="38" fillId="0" borderId="47" xfId="0" applyNumberFormat="1" applyFont="1" applyBorder="1" applyAlignment="1">
      <alignment horizontal="center" vertical="center" wrapText="1"/>
    </xf>
    <xf numFmtId="3" fontId="38" fillId="0" borderId="16" xfId="0" applyNumberFormat="1" applyFont="1" applyBorder="1" applyAlignment="1">
      <alignment horizontal="center" vertical="center" wrapText="1"/>
    </xf>
    <xf numFmtId="0" fontId="4" fillId="0" borderId="3" xfId="0" applyNumberFormat="1" applyFont="1" applyBorder="1" applyAlignment="1">
      <alignment vertical="center"/>
    </xf>
    <xf numFmtId="0" fontId="0" fillId="0" borderId="3" xfId="0" applyBorder="1" applyAlignment="1">
      <alignment vertical="center"/>
    </xf>
  </cellXfs>
  <cellStyles count="11">
    <cellStyle name="スタイル 1" xfId="9" xr:uid="{00000000-0005-0000-0000-000000000000}"/>
    <cellStyle name="スタイル 2" xfId="10" xr:uid="{00000000-0005-0000-0000-000001000000}"/>
    <cellStyle name="パーセント" xfId="8" builtinId="5"/>
    <cellStyle name="ハイパーリンク" xfId="5" builtinId="8"/>
    <cellStyle name="ハイパーリンク 2" xfId="7" xr:uid="{00000000-0005-0000-0000-000004000000}"/>
    <cellStyle name="桁区切り" xfId="4" builtinId="6"/>
    <cellStyle name="標準" xfId="0" builtinId="0"/>
    <cellStyle name="標準 2" xfId="1" xr:uid="{00000000-0005-0000-0000-000007000000}"/>
    <cellStyle name="標準 3" xfId="6" xr:uid="{00000000-0005-0000-0000-000008000000}"/>
    <cellStyle name="標準_（個別協議）高圧配電線への連系協議依頼票" xfId="2" xr:uid="{00000000-0005-0000-0000-000009000000}"/>
    <cellStyle name="標準_計算書作成例-20121129（送付用）" xfId="3" xr:uid="{00000000-0005-0000-0000-00000A000000}"/>
  </cellStyles>
  <dxfs count="315">
    <dxf>
      <fill>
        <patternFill>
          <bgColor rgb="FFFFFF00"/>
        </patternFill>
      </fill>
    </dxf>
    <dxf>
      <fill>
        <patternFill>
          <bgColor rgb="FFFFFF00"/>
        </patternFill>
      </fill>
    </dxf>
    <dxf>
      <fill>
        <patternFill>
          <bgColor theme="0" tint="-0.24994659260841701"/>
        </patternFill>
      </fill>
    </dxf>
    <dxf>
      <fill>
        <patternFill>
          <bgColor theme="8" tint="0.79998168889431442"/>
        </patternFill>
      </fill>
    </dxf>
    <dxf>
      <fill>
        <patternFill>
          <bgColor rgb="FFFFFF00"/>
        </patternFill>
      </fill>
    </dxf>
    <dxf>
      <fill>
        <patternFill>
          <bgColor rgb="FFFFFF00"/>
        </patternFill>
      </fill>
    </dxf>
    <dxf>
      <fill>
        <patternFill>
          <bgColor theme="0" tint="-0.24994659260841701"/>
        </patternFill>
      </fill>
    </dxf>
    <dxf>
      <fill>
        <patternFill>
          <bgColor theme="8"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bgColor theme="8" tint="0.79998168889431442"/>
        </patternFill>
      </fill>
    </dxf>
    <dxf>
      <fill>
        <patternFill>
          <bgColor rgb="FFFFFF00"/>
        </patternFill>
      </fill>
    </dxf>
    <dxf>
      <fill>
        <patternFill>
          <bgColor rgb="FFFFFF00"/>
        </patternFill>
      </fill>
    </dxf>
    <dxf>
      <fill>
        <patternFill>
          <bgColor theme="0" tint="-0.34998626667073579"/>
        </patternFill>
      </fill>
    </dxf>
    <dxf>
      <fill>
        <patternFill>
          <bgColor theme="0" tint="-0.34998626667073579"/>
        </patternFill>
      </fill>
    </dxf>
    <dxf>
      <fill>
        <patternFill>
          <bgColor rgb="FFFFFF00"/>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FF00"/>
        </patternFill>
      </fill>
    </dxf>
    <dxf>
      <fill>
        <patternFill>
          <bgColor theme="0" tint="-0.24994659260841701"/>
        </patternFill>
      </fill>
    </dxf>
    <dxf>
      <fill>
        <patternFill patternType="solid">
          <bgColor theme="8" tint="0.79998168889431442"/>
        </patternFill>
      </fill>
    </dxf>
    <dxf>
      <fill>
        <patternFill>
          <bgColor theme="0" tint="-0.24994659260841701"/>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8" tint="0.79998168889431442"/>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8"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theme="5"/>
      </font>
    </dxf>
    <dxf>
      <font>
        <color theme="3"/>
      </font>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FF00"/>
        </patternFill>
      </fill>
    </dxf>
    <dxf>
      <fill>
        <patternFill>
          <bgColor theme="0" tint="-0.24994659260841701"/>
        </patternFill>
      </fill>
    </dxf>
    <dxf>
      <fill>
        <patternFill>
          <bgColor theme="0" tint="-0.24994659260841701"/>
        </patternFill>
      </fill>
    </dxf>
    <dxf>
      <fill>
        <patternFill>
          <bgColor rgb="FFFFFF00"/>
        </patternFill>
      </fill>
    </dxf>
    <dxf>
      <fill>
        <patternFill>
          <bgColor theme="0" tint="-0.24994659260841701"/>
        </patternFill>
      </fill>
    </dxf>
    <dxf>
      <fill>
        <patternFill>
          <bgColor rgb="FFFFFF00"/>
        </patternFill>
      </fill>
    </dxf>
    <dxf>
      <fill>
        <patternFill>
          <bgColor theme="0" tint="-0.24994659260841701"/>
        </patternFill>
      </fill>
    </dxf>
    <dxf>
      <fill>
        <patternFill>
          <bgColor rgb="FFFFFF00"/>
        </patternFill>
      </fill>
    </dxf>
    <dxf>
      <fill>
        <patternFill>
          <bgColor theme="0" tint="-0.24994659260841701"/>
        </patternFill>
      </fill>
    </dxf>
    <dxf>
      <fill>
        <patternFill>
          <bgColor rgb="FFFFFF00"/>
        </patternFill>
      </fill>
    </dxf>
    <dxf>
      <fill>
        <patternFill>
          <bgColor theme="0" tint="-0.24994659260841701"/>
        </patternFill>
      </fill>
    </dxf>
    <dxf>
      <fill>
        <patternFill>
          <bgColor rgb="FFFFFF00"/>
        </patternFill>
      </fill>
    </dxf>
    <dxf>
      <fill>
        <patternFill>
          <bgColor theme="0" tint="-0.24994659260841701"/>
        </patternFill>
      </fill>
    </dxf>
    <dxf>
      <fill>
        <patternFill>
          <bgColor rgb="FFFFFF00"/>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FF00"/>
        </patternFill>
      </fill>
    </dxf>
    <dxf>
      <fill>
        <patternFill patternType="none">
          <bgColor auto="1"/>
        </patternFill>
      </fill>
    </dxf>
    <dxf>
      <fill>
        <patternFill>
          <bgColor rgb="FFFFFF00"/>
        </patternFill>
      </fill>
    </dxf>
    <dxf>
      <fill>
        <patternFill>
          <bgColor theme="0" tint="-0.24994659260841701"/>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bgColor rgb="FFFFFF00"/>
        </patternFill>
      </fill>
    </dxf>
    <dxf>
      <fill>
        <patternFill>
          <bgColor rgb="FFFFFF00"/>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bgColor rgb="FFFFFF00"/>
        </patternFill>
      </fill>
    </dxf>
    <dxf>
      <fill>
        <patternFill>
          <bgColor theme="0" tint="-0.24994659260841701"/>
        </patternFill>
      </fill>
    </dxf>
    <dxf>
      <fill>
        <patternFill>
          <bgColor rgb="FFFFFF00"/>
        </patternFill>
      </fill>
    </dxf>
    <dxf>
      <fill>
        <patternFill>
          <bgColor theme="0" tint="-0.24994659260841701"/>
        </patternFill>
      </fill>
    </dxf>
    <dxf>
      <fill>
        <patternFill>
          <bgColor rgb="FFFFFF00"/>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bgColor rgb="FFFFFF00"/>
        </patternFill>
      </fill>
    </dxf>
    <dxf>
      <fill>
        <patternFill>
          <bgColor theme="0" tint="-0.24994659260841701"/>
        </patternFill>
      </fill>
    </dxf>
    <dxf>
      <fill>
        <patternFill>
          <bgColor rgb="FFFFFF00"/>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bgColor rgb="FFFFFF00"/>
        </patternFill>
      </fill>
    </dxf>
    <dxf>
      <font>
        <color rgb="FFFF0000"/>
      </font>
    </dxf>
    <dxf>
      <font>
        <color rgb="FFFF0000"/>
      </font>
    </dxf>
    <dxf>
      <font>
        <color rgb="FFFF0000"/>
      </font>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bgColor rgb="FFFFFF00"/>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bgColor rgb="FFFFFF00"/>
        </patternFill>
      </fill>
    </dxf>
    <dxf>
      <fill>
        <patternFill>
          <bgColor rgb="FFFFFF00"/>
        </patternFill>
      </fill>
    </dxf>
    <dxf>
      <fill>
        <patternFill>
          <bgColor theme="0" tint="-0.24994659260841701"/>
        </patternFill>
      </fill>
    </dxf>
    <dxf>
      <fill>
        <patternFill>
          <bgColor rgb="FFFFFF00"/>
        </patternFill>
      </fill>
    </dxf>
    <dxf>
      <fill>
        <patternFill>
          <bgColor rgb="FFFFFF00"/>
        </patternFill>
      </fill>
    </dxf>
    <dxf>
      <fill>
        <patternFill>
          <bgColor theme="0" tint="-0.24994659260841701"/>
        </patternFill>
      </fill>
    </dxf>
    <dxf>
      <fill>
        <patternFill>
          <bgColor rgb="FFFFFF00"/>
        </patternFill>
      </fill>
    </dxf>
    <dxf>
      <font>
        <b/>
        <i val="0"/>
      </font>
    </dxf>
    <dxf>
      <font>
        <b/>
        <i val="0"/>
      </font>
    </dxf>
    <dxf>
      <font>
        <b/>
        <i val="0"/>
        <color rgb="FFC00000"/>
      </font>
    </dxf>
    <dxf>
      <font>
        <b val="0"/>
        <i val="0"/>
        <color theme="1" tint="0.24994659260841701"/>
      </font>
    </dxf>
    <dxf>
      <font>
        <color rgb="FFFF0000"/>
      </font>
    </dxf>
    <dxf>
      <font>
        <color rgb="FFFF0000"/>
      </font>
    </dxf>
    <dxf>
      <font>
        <color rgb="FFFF0000"/>
      </font>
    </dxf>
    <dxf>
      <font>
        <color rgb="FFFF0000"/>
      </font>
      <fill>
        <patternFill patternType="none">
          <bgColor auto="1"/>
        </patternFill>
      </fill>
    </dxf>
    <dxf>
      <font>
        <color rgb="FFFF0000"/>
      </font>
    </dxf>
    <dxf>
      <font>
        <color rgb="FFFF0000"/>
      </font>
    </dxf>
    <dxf>
      <font>
        <color rgb="FFFF0000"/>
      </font>
    </dxf>
    <dxf>
      <font>
        <color rgb="FFFF0000"/>
      </font>
      <fill>
        <patternFill patternType="none">
          <bgColor auto="1"/>
        </patternFill>
      </fill>
    </dxf>
    <dxf>
      <font>
        <b val="0"/>
        <i val="0"/>
        <color theme="1" tint="0.24994659260841701"/>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bgColor rgb="FFFFFF00"/>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9" defaultPivotStyle="PivotStyleLight16"/>
  <colors>
    <mruColors>
      <color rgb="FFF1F5F9"/>
      <color rgb="FF0000FF"/>
      <color rgb="FFFEF6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日負荷曲線</a:t>
            </a:r>
          </a:p>
        </c:rich>
      </c:tx>
      <c:layout>
        <c:manualLayout>
          <c:xMode val="edge"/>
          <c:yMode val="edge"/>
          <c:x val="0.10181229011744485"/>
          <c:y val="3.1833323724849795E-2"/>
        </c:manualLayout>
      </c:layout>
      <c:overlay val="0"/>
      <c:spPr>
        <a:noFill/>
        <a:ln>
          <a:solidFill>
            <a:schemeClr val="tx1">
              <a:lumMod val="75000"/>
              <a:lumOff val="25000"/>
            </a:schemeClr>
          </a:solid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3.6617460255921989E-2"/>
          <c:y val="0.14677265255439323"/>
          <c:w val="0.95262897756835541"/>
          <c:h val="0.74960254537988724"/>
        </c:manualLayout>
      </c:layout>
      <c:barChart>
        <c:barDir val="col"/>
        <c:grouping val="clustered"/>
        <c:varyColors val="0"/>
        <c:ser>
          <c:idx val="0"/>
          <c:order val="0"/>
          <c:tx>
            <c:strRef>
              <c:f>様式５の３!$B$22</c:f>
              <c:strCache>
                <c:ptCount val="1"/>
                <c:pt idx="0">
                  <c:v>発電（売電）（kW）</c:v>
                </c:pt>
              </c:strCache>
            </c:strRef>
          </c:tx>
          <c:spPr>
            <a:solidFill>
              <a:schemeClr val="accent2"/>
            </a:solidFill>
            <a:ln>
              <a:solidFill>
                <a:schemeClr val="accent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様式５の３!$C$21:$Z$21</c:f>
              <c:strCache>
                <c:ptCount val="24"/>
                <c:pt idx="0">
                  <c:v>1時</c:v>
                </c:pt>
                <c:pt idx="1">
                  <c:v>2時</c:v>
                </c:pt>
                <c:pt idx="2">
                  <c:v>3時</c:v>
                </c:pt>
                <c:pt idx="3">
                  <c:v>4時</c:v>
                </c:pt>
                <c:pt idx="4">
                  <c:v>5時</c:v>
                </c:pt>
                <c:pt idx="5">
                  <c:v>6時</c:v>
                </c:pt>
                <c:pt idx="6">
                  <c:v>7時</c:v>
                </c:pt>
                <c:pt idx="7">
                  <c:v>8時</c:v>
                </c:pt>
                <c:pt idx="8">
                  <c:v>9時</c:v>
                </c:pt>
                <c:pt idx="9">
                  <c:v>10時</c:v>
                </c:pt>
                <c:pt idx="10">
                  <c:v>11時</c:v>
                </c:pt>
                <c:pt idx="11">
                  <c:v>12時</c:v>
                </c:pt>
                <c:pt idx="12">
                  <c:v>13時</c:v>
                </c:pt>
                <c:pt idx="13">
                  <c:v>14時</c:v>
                </c:pt>
                <c:pt idx="14">
                  <c:v>15時</c:v>
                </c:pt>
                <c:pt idx="15">
                  <c:v>16時</c:v>
                </c:pt>
                <c:pt idx="16">
                  <c:v>17時</c:v>
                </c:pt>
                <c:pt idx="17">
                  <c:v>18時</c:v>
                </c:pt>
                <c:pt idx="18">
                  <c:v>19時</c:v>
                </c:pt>
                <c:pt idx="19">
                  <c:v>20時</c:v>
                </c:pt>
                <c:pt idx="20">
                  <c:v>21時</c:v>
                </c:pt>
                <c:pt idx="21">
                  <c:v>22時</c:v>
                </c:pt>
                <c:pt idx="22">
                  <c:v>23時</c:v>
                </c:pt>
                <c:pt idx="23">
                  <c:v>24時</c:v>
                </c:pt>
              </c:strCache>
            </c:strRef>
          </c:cat>
          <c:val>
            <c:numRef>
              <c:f>様式５の３!$C$22:$Z$22</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0-43D5-49C4-B378-896911FB1893}"/>
            </c:ext>
          </c:extLst>
        </c:ser>
        <c:dLbls>
          <c:showLegendKey val="0"/>
          <c:showVal val="1"/>
          <c:showCatName val="0"/>
          <c:showSerName val="0"/>
          <c:showPercent val="0"/>
          <c:showBubbleSize val="0"/>
        </c:dLbls>
        <c:gapWidth val="150"/>
        <c:axId val="406586496"/>
        <c:axId val="406585320"/>
      </c:barChart>
      <c:catAx>
        <c:axId val="406586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06585320"/>
        <c:crosses val="autoZero"/>
        <c:auto val="1"/>
        <c:lblAlgn val="ctr"/>
        <c:lblOffset val="100"/>
        <c:noMultiLvlLbl val="0"/>
      </c:catAx>
      <c:valAx>
        <c:axId val="4065853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06586496"/>
        <c:crosses val="autoZero"/>
        <c:crossBetween val="between"/>
      </c:valAx>
      <c:spPr>
        <a:noFill/>
        <a:ln>
          <a:noFill/>
        </a:ln>
        <a:effectLst/>
      </c:spPr>
    </c:plotArea>
    <c:legend>
      <c:legendPos val="t"/>
      <c:layout>
        <c:manualLayout>
          <c:xMode val="edge"/>
          <c:yMode val="edge"/>
          <c:x val="0.40979126677594446"/>
          <c:y val="3.7290433185148825E-2"/>
          <c:w val="0.17133502000012574"/>
          <c:h val="4.9916337949963023E-2"/>
        </c:manualLayout>
      </c:layout>
      <c:overlay val="0"/>
      <c:spPr>
        <a:no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paperSize="9"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8.png"/></Relationships>
</file>

<file path=xl/drawings/_rels/drawing7.xml.rels><?xml version="1.0" encoding="UTF-8" standalone="yes"?>
<Relationships xmlns="http://schemas.openxmlformats.org/package/2006/relationships"><Relationship Id="rId1" Type="http://schemas.openxmlformats.org/officeDocument/2006/relationships/image" Target="../media/image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0.png"/></Relationships>
</file>

<file path=xl/drawings/_rels/drawing9.xml.rels><?xml version="1.0" encoding="UTF-8" standalone="yes"?>
<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oneCellAnchor>
    <xdr:from>
      <xdr:col>5</xdr:col>
      <xdr:colOff>36679</xdr:colOff>
      <xdr:row>77</xdr:row>
      <xdr:rowOff>83964</xdr:rowOff>
    </xdr:from>
    <xdr:ext cx="11165997" cy="3129050"/>
    <xdr:pic>
      <xdr:nvPicPr>
        <xdr:cNvPr id="2" name="図 1">
          <a:extLst>
            <a:ext uri="{FF2B5EF4-FFF2-40B4-BE49-F238E27FC236}">
              <a16:creationId xmlns:a16="http://schemas.microsoft.com/office/drawing/2014/main" id="{C0DFF10F-BEB7-5645-C5DE-5A23DA1ACEB5}"/>
            </a:ext>
          </a:extLst>
        </xdr:cNvPr>
        <xdr:cNvPicPr>
          <a:picLocks noChangeAspect="1"/>
        </xdr:cNvPicPr>
      </xdr:nvPicPr>
      <xdr:blipFill>
        <a:blip xmlns:r="http://schemas.openxmlformats.org/officeDocument/2006/relationships" r:embed="rId1"/>
        <a:stretch>
          <a:fillRect/>
        </a:stretch>
      </xdr:blipFill>
      <xdr:spPr>
        <a:xfrm>
          <a:off x="3418054" y="13285614"/>
          <a:ext cx="11165997" cy="31290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2</xdr:col>
      <xdr:colOff>50652</xdr:colOff>
      <xdr:row>80</xdr:row>
      <xdr:rowOff>29533</xdr:rowOff>
    </xdr:from>
    <xdr:to>
      <xdr:col>9</xdr:col>
      <xdr:colOff>29534</xdr:colOff>
      <xdr:row>83</xdr:row>
      <xdr:rowOff>369184</xdr:rowOff>
    </xdr:to>
    <xdr:sp macro="" textlink="">
      <xdr:nvSpPr>
        <xdr:cNvPr id="2" name="正方形/長方形 1">
          <a:extLst>
            <a:ext uri="{FF2B5EF4-FFF2-40B4-BE49-F238E27FC236}">
              <a16:creationId xmlns:a16="http://schemas.microsoft.com/office/drawing/2014/main" id="{86AA280E-3B7E-4B46-97D5-C39A391442AB}"/>
            </a:ext>
          </a:extLst>
        </xdr:cNvPr>
        <xdr:cNvSpPr/>
      </xdr:nvSpPr>
      <xdr:spPr>
        <a:xfrm>
          <a:off x="1403202" y="13745533"/>
          <a:ext cx="4712807" cy="653976"/>
        </a:xfrm>
        <a:prstGeom prst="rect">
          <a:avLst/>
        </a:prstGeom>
        <a:solidFill>
          <a:schemeClr val="tx1">
            <a:lumMod val="75000"/>
            <a:lumOff val="25000"/>
            <a:alpha val="61000"/>
          </a:schemeClr>
        </a:solid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000" b="1">
              <a:solidFill>
                <a:schemeClr val="bg1"/>
              </a:solidFill>
              <a:latin typeface="Meiryo UI" panose="020B0604030504040204" pitchFamily="50" charset="-128"/>
              <a:ea typeface="Meiryo UI" panose="020B0604030504040204" pitchFamily="50" charset="-128"/>
            </a:rPr>
            <a:t>メーカーの仕様書などをご確認の上、入力ください</a:t>
          </a:r>
        </a:p>
      </xdr:txBody>
    </xdr:sp>
    <xdr:clientData/>
  </xdr:twoCellAnchor>
  <xdr:twoCellAnchor>
    <xdr:from>
      <xdr:col>2</xdr:col>
      <xdr:colOff>6350</xdr:colOff>
      <xdr:row>102</xdr:row>
      <xdr:rowOff>1031</xdr:rowOff>
    </xdr:from>
    <xdr:to>
      <xdr:col>8</xdr:col>
      <xdr:colOff>539011</xdr:colOff>
      <xdr:row>105</xdr:row>
      <xdr:rowOff>350207</xdr:rowOff>
    </xdr:to>
    <xdr:sp macro="" textlink="">
      <xdr:nvSpPr>
        <xdr:cNvPr id="3" name="正方形/長方形 2">
          <a:extLst>
            <a:ext uri="{FF2B5EF4-FFF2-40B4-BE49-F238E27FC236}">
              <a16:creationId xmlns:a16="http://schemas.microsoft.com/office/drawing/2014/main" id="{C3ACB6A1-1B2C-3791-06AC-0D650DF42921}"/>
            </a:ext>
          </a:extLst>
        </xdr:cNvPr>
        <xdr:cNvSpPr/>
      </xdr:nvSpPr>
      <xdr:spPr>
        <a:xfrm>
          <a:off x="1358900" y="17488931"/>
          <a:ext cx="4590311" cy="682551"/>
        </a:xfrm>
        <a:prstGeom prst="rect">
          <a:avLst/>
        </a:prstGeom>
        <a:solidFill>
          <a:schemeClr val="tx1">
            <a:lumMod val="75000"/>
            <a:lumOff val="25000"/>
            <a:alpha val="61000"/>
          </a:schemeClr>
        </a:solid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000" b="1">
              <a:solidFill>
                <a:schemeClr val="bg1"/>
              </a:solidFill>
              <a:latin typeface="Meiryo UI" panose="020B0604030504040204" pitchFamily="50" charset="-128"/>
              <a:ea typeface="Meiryo UI" panose="020B0604030504040204" pitchFamily="50" charset="-128"/>
            </a:rPr>
            <a:t>メーカーの仕様書などをご確認の上、入力ください</a:t>
          </a:r>
        </a:p>
      </xdr:txBody>
    </xdr:sp>
    <xdr:clientData/>
  </xdr:twoCellAnchor>
  <xdr:twoCellAnchor>
    <xdr:from>
      <xdr:col>2</xdr:col>
      <xdr:colOff>28501</xdr:colOff>
      <xdr:row>69</xdr:row>
      <xdr:rowOff>1506280</xdr:rowOff>
    </xdr:from>
    <xdr:to>
      <xdr:col>9</xdr:col>
      <xdr:colOff>22150</xdr:colOff>
      <xdr:row>91</xdr:row>
      <xdr:rowOff>664536</xdr:rowOff>
    </xdr:to>
    <xdr:sp macro="" textlink="">
      <xdr:nvSpPr>
        <xdr:cNvPr id="4" name="正方形/長方形 3">
          <a:extLst>
            <a:ext uri="{FF2B5EF4-FFF2-40B4-BE49-F238E27FC236}">
              <a16:creationId xmlns:a16="http://schemas.microsoft.com/office/drawing/2014/main" id="{D24E04F0-B775-4C5A-9289-86305C942948}"/>
            </a:ext>
          </a:extLst>
        </xdr:cNvPr>
        <xdr:cNvSpPr/>
      </xdr:nvSpPr>
      <xdr:spPr>
        <a:xfrm>
          <a:off x="1381051" y="12002830"/>
          <a:ext cx="4727574" cy="3768356"/>
        </a:xfrm>
        <a:prstGeom prst="rect">
          <a:avLst/>
        </a:prstGeom>
        <a:noFill/>
        <a:ln w="76200">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49742</xdr:colOff>
      <xdr:row>81</xdr:row>
      <xdr:rowOff>511529</xdr:rowOff>
    </xdr:from>
    <xdr:to>
      <xdr:col>10</xdr:col>
      <xdr:colOff>503803</xdr:colOff>
      <xdr:row>83</xdr:row>
      <xdr:rowOff>371186</xdr:rowOff>
    </xdr:to>
    <xdr:cxnSp macro="">
      <xdr:nvCxnSpPr>
        <xdr:cNvPr id="5" name="コネクタ: 曲線 15">
          <a:extLst>
            <a:ext uri="{FF2B5EF4-FFF2-40B4-BE49-F238E27FC236}">
              <a16:creationId xmlns:a16="http://schemas.microsoft.com/office/drawing/2014/main" id="{54E6DE14-7B80-40E1-867A-0AB4704BC107}"/>
            </a:ext>
          </a:extLst>
        </xdr:cNvPr>
        <xdr:cNvCxnSpPr/>
      </xdr:nvCxnSpPr>
      <xdr:spPr>
        <a:xfrm rot="10800000">
          <a:off x="6136217" y="14056079"/>
          <a:ext cx="1130336" cy="345432"/>
        </a:xfrm>
        <a:prstGeom prst="curvedConnector3">
          <a:avLst>
            <a:gd name="adj1" fmla="val 50000"/>
          </a:avLst>
        </a:prstGeom>
        <a:ln w="5715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28501</xdr:colOff>
      <xdr:row>91</xdr:row>
      <xdr:rowOff>636034</xdr:rowOff>
    </xdr:from>
    <xdr:to>
      <xdr:col>9</xdr:col>
      <xdr:colOff>22150</xdr:colOff>
      <xdr:row>114</xdr:row>
      <xdr:rowOff>0</xdr:rowOff>
    </xdr:to>
    <xdr:sp macro="" textlink="">
      <xdr:nvSpPr>
        <xdr:cNvPr id="6" name="正方形/長方形 5">
          <a:extLst>
            <a:ext uri="{FF2B5EF4-FFF2-40B4-BE49-F238E27FC236}">
              <a16:creationId xmlns:a16="http://schemas.microsoft.com/office/drawing/2014/main" id="{6060E88E-1224-BC38-E383-0B535B377B75}"/>
            </a:ext>
          </a:extLst>
        </xdr:cNvPr>
        <xdr:cNvSpPr/>
      </xdr:nvSpPr>
      <xdr:spPr>
        <a:xfrm>
          <a:off x="1381051" y="15771259"/>
          <a:ext cx="4727574" cy="3774041"/>
        </a:xfrm>
        <a:prstGeom prst="rect">
          <a:avLst/>
        </a:prstGeom>
        <a:noFill/>
        <a:ln w="76200">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36512</xdr:colOff>
      <xdr:row>116</xdr:row>
      <xdr:rowOff>79374</xdr:rowOff>
    </xdr:from>
    <xdr:to>
      <xdr:col>39</xdr:col>
      <xdr:colOff>220860</xdr:colOff>
      <xdr:row>125</xdr:row>
      <xdr:rowOff>144652</xdr:rowOff>
    </xdr:to>
    <xdr:grpSp>
      <xdr:nvGrpSpPr>
        <xdr:cNvPr id="7" name="グループ化 6">
          <a:extLst>
            <a:ext uri="{FF2B5EF4-FFF2-40B4-BE49-F238E27FC236}">
              <a16:creationId xmlns:a16="http://schemas.microsoft.com/office/drawing/2014/main" id="{AC90A922-593F-16D1-8BFA-17B741922029}"/>
            </a:ext>
          </a:extLst>
        </xdr:cNvPr>
        <xdr:cNvGrpSpPr/>
      </xdr:nvGrpSpPr>
      <xdr:grpSpPr>
        <a:xfrm>
          <a:off x="20610512" y="55229124"/>
          <a:ext cx="18853348" cy="8375841"/>
          <a:chOff x="-292977" y="3058586"/>
          <a:chExt cx="16846748" cy="6643878"/>
        </a:xfrm>
      </xdr:grpSpPr>
      <xdr:sp macro="" textlink="">
        <xdr:nvSpPr>
          <xdr:cNvPr id="8" name="正方形/長方形 7">
            <a:extLst>
              <a:ext uri="{FF2B5EF4-FFF2-40B4-BE49-F238E27FC236}">
                <a16:creationId xmlns:a16="http://schemas.microsoft.com/office/drawing/2014/main" id="{75D9F70F-F2FE-AEB2-4C1A-44429C8CAB11}"/>
              </a:ext>
            </a:extLst>
          </xdr:cNvPr>
          <xdr:cNvSpPr/>
        </xdr:nvSpPr>
        <xdr:spPr>
          <a:xfrm>
            <a:off x="-292977" y="3058586"/>
            <a:ext cx="16846748" cy="6643878"/>
          </a:xfrm>
          <a:prstGeom prst="rect">
            <a:avLst/>
          </a:prstGeom>
          <a:solidFill>
            <a:schemeClr val="bg1"/>
          </a:solidFill>
          <a:ln w="9525">
            <a:solidFill>
              <a:schemeClr val="bg1">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lIns="72000" rIns="72000" rtlCol="0" anchor="ctr"/>
          <a:lstStyle>
            <a:defPPr>
              <a:defRPr lang="ja-JP"/>
            </a:defPPr>
            <a:lvl1pPr marL="0" algn="l" defTabSz="1439994" rtl="0" eaLnBrk="1" latinLnBrk="0" hangingPunct="1">
              <a:defRPr kumimoji="1" sz="2835" kern="1200">
                <a:solidFill>
                  <a:schemeClr val="lt1"/>
                </a:solidFill>
                <a:latin typeface="+mn-lt"/>
                <a:ea typeface="+mn-ea"/>
                <a:cs typeface="+mn-cs"/>
              </a:defRPr>
            </a:lvl1pPr>
            <a:lvl2pPr marL="719997" algn="l" defTabSz="1439994" rtl="0" eaLnBrk="1" latinLnBrk="0" hangingPunct="1">
              <a:defRPr kumimoji="1" sz="2835" kern="1200">
                <a:solidFill>
                  <a:schemeClr val="lt1"/>
                </a:solidFill>
                <a:latin typeface="+mn-lt"/>
                <a:ea typeface="+mn-ea"/>
                <a:cs typeface="+mn-cs"/>
              </a:defRPr>
            </a:lvl2pPr>
            <a:lvl3pPr marL="1439994" algn="l" defTabSz="1439994" rtl="0" eaLnBrk="1" latinLnBrk="0" hangingPunct="1">
              <a:defRPr kumimoji="1" sz="2835" kern="1200">
                <a:solidFill>
                  <a:schemeClr val="lt1"/>
                </a:solidFill>
                <a:latin typeface="+mn-lt"/>
                <a:ea typeface="+mn-ea"/>
                <a:cs typeface="+mn-cs"/>
              </a:defRPr>
            </a:lvl3pPr>
            <a:lvl4pPr marL="2159991" algn="l" defTabSz="1439994" rtl="0" eaLnBrk="1" latinLnBrk="0" hangingPunct="1">
              <a:defRPr kumimoji="1" sz="2835" kern="1200">
                <a:solidFill>
                  <a:schemeClr val="lt1"/>
                </a:solidFill>
                <a:latin typeface="+mn-lt"/>
                <a:ea typeface="+mn-ea"/>
                <a:cs typeface="+mn-cs"/>
              </a:defRPr>
            </a:lvl4pPr>
            <a:lvl5pPr marL="2879988" algn="l" defTabSz="1439994" rtl="0" eaLnBrk="1" latinLnBrk="0" hangingPunct="1">
              <a:defRPr kumimoji="1" sz="2835" kern="1200">
                <a:solidFill>
                  <a:schemeClr val="lt1"/>
                </a:solidFill>
                <a:latin typeface="+mn-lt"/>
                <a:ea typeface="+mn-ea"/>
                <a:cs typeface="+mn-cs"/>
              </a:defRPr>
            </a:lvl5pPr>
            <a:lvl6pPr marL="3599987" algn="l" defTabSz="1439994" rtl="0" eaLnBrk="1" latinLnBrk="0" hangingPunct="1">
              <a:defRPr kumimoji="1" sz="2835" kern="1200">
                <a:solidFill>
                  <a:schemeClr val="lt1"/>
                </a:solidFill>
                <a:latin typeface="+mn-lt"/>
                <a:ea typeface="+mn-ea"/>
                <a:cs typeface="+mn-cs"/>
              </a:defRPr>
            </a:lvl6pPr>
            <a:lvl7pPr marL="4319983" algn="l" defTabSz="1439994" rtl="0" eaLnBrk="1" latinLnBrk="0" hangingPunct="1">
              <a:defRPr kumimoji="1" sz="2835" kern="1200">
                <a:solidFill>
                  <a:schemeClr val="lt1"/>
                </a:solidFill>
                <a:latin typeface="+mn-lt"/>
                <a:ea typeface="+mn-ea"/>
                <a:cs typeface="+mn-cs"/>
              </a:defRPr>
            </a:lvl7pPr>
            <a:lvl8pPr marL="5039980" algn="l" defTabSz="1439994" rtl="0" eaLnBrk="1" latinLnBrk="0" hangingPunct="1">
              <a:defRPr kumimoji="1" sz="2835" kern="1200">
                <a:solidFill>
                  <a:schemeClr val="lt1"/>
                </a:solidFill>
                <a:latin typeface="+mn-lt"/>
                <a:ea typeface="+mn-ea"/>
                <a:cs typeface="+mn-cs"/>
              </a:defRPr>
            </a:lvl8pPr>
            <a:lvl9pPr marL="5759977" algn="l" defTabSz="1439994" rtl="0" eaLnBrk="1" latinLnBrk="0" hangingPunct="1">
              <a:defRPr kumimoji="1" sz="2835" kern="1200">
                <a:solidFill>
                  <a:schemeClr val="lt1"/>
                </a:solidFill>
                <a:latin typeface="+mn-lt"/>
                <a:ea typeface="+mn-ea"/>
                <a:cs typeface="+mn-cs"/>
              </a:defRPr>
            </a:lvl9pPr>
          </a:lstStyle>
          <a:p>
            <a:pPr algn="ctr"/>
            <a:endParaRPr kumimoji="1" lang="ja-JP" altLang="en-US" sz="1200">
              <a:solidFill>
                <a:schemeClr val="tx1"/>
              </a:solidFill>
              <a:latin typeface="Meiryo UI" panose="020B0604030504040204" pitchFamily="50" charset="-128"/>
              <a:ea typeface="Meiryo UI" panose="020B0604030504040204" pitchFamily="50" charset="-128"/>
            </a:endParaRPr>
          </a:p>
        </xdr:txBody>
      </xdr:sp>
      <xdr:grpSp>
        <xdr:nvGrpSpPr>
          <xdr:cNvPr id="9" name="グループ化 8">
            <a:extLst>
              <a:ext uri="{FF2B5EF4-FFF2-40B4-BE49-F238E27FC236}">
                <a16:creationId xmlns:a16="http://schemas.microsoft.com/office/drawing/2014/main" id="{9985D3B0-00AA-5C3F-1BA7-9E67C903DEED}"/>
              </a:ext>
            </a:extLst>
          </xdr:cNvPr>
          <xdr:cNvGrpSpPr/>
        </xdr:nvGrpSpPr>
        <xdr:grpSpPr>
          <a:xfrm>
            <a:off x="0" y="3360581"/>
            <a:ext cx="15573119" cy="5674565"/>
            <a:chOff x="0" y="3360581"/>
            <a:chExt cx="15573119" cy="5674565"/>
          </a:xfrm>
        </xdr:grpSpPr>
        <xdr:sp macro="" textlink="">
          <xdr:nvSpPr>
            <xdr:cNvPr id="10" name="四角形: 角を丸くする 98">
              <a:extLst>
                <a:ext uri="{FF2B5EF4-FFF2-40B4-BE49-F238E27FC236}">
                  <a16:creationId xmlns:a16="http://schemas.microsoft.com/office/drawing/2014/main" id="{64A99AAF-6D59-65B9-9449-EBF95B47488F}"/>
                </a:ext>
              </a:extLst>
            </xdr:cNvPr>
            <xdr:cNvSpPr/>
          </xdr:nvSpPr>
          <xdr:spPr>
            <a:xfrm>
              <a:off x="12642536" y="4074257"/>
              <a:ext cx="2930583" cy="1010501"/>
            </a:xfrm>
            <a:prstGeom prst="roundRect">
              <a:avLst>
                <a:gd name="adj" fmla="val 15299"/>
              </a:avLst>
            </a:prstGeom>
            <a:noFill/>
            <a:ln w="9525">
              <a:solidFill>
                <a:schemeClr val="bg1">
                  <a:lumMod val="6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lIns="72000" rIns="72000" rtlCol="0" anchor="ctr"/>
            <a:lstStyle>
              <a:defPPr>
                <a:defRPr lang="ja-JP"/>
              </a:defPPr>
              <a:lvl1pPr marL="0" algn="l" defTabSz="1439994" rtl="0" eaLnBrk="1" latinLnBrk="0" hangingPunct="1">
                <a:defRPr kumimoji="1" sz="2835" kern="1200">
                  <a:solidFill>
                    <a:schemeClr val="lt1"/>
                  </a:solidFill>
                  <a:latin typeface="+mn-lt"/>
                  <a:ea typeface="+mn-ea"/>
                  <a:cs typeface="+mn-cs"/>
                </a:defRPr>
              </a:lvl1pPr>
              <a:lvl2pPr marL="719997" algn="l" defTabSz="1439994" rtl="0" eaLnBrk="1" latinLnBrk="0" hangingPunct="1">
                <a:defRPr kumimoji="1" sz="2835" kern="1200">
                  <a:solidFill>
                    <a:schemeClr val="lt1"/>
                  </a:solidFill>
                  <a:latin typeface="+mn-lt"/>
                  <a:ea typeface="+mn-ea"/>
                  <a:cs typeface="+mn-cs"/>
                </a:defRPr>
              </a:lvl2pPr>
              <a:lvl3pPr marL="1439994" algn="l" defTabSz="1439994" rtl="0" eaLnBrk="1" latinLnBrk="0" hangingPunct="1">
                <a:defRPr kumimoji="1" sz="2835" kern="1200">
                  <a:solidFill>
                    <a:schemeClr val="lt1"/>
                  </a:solidFill>
                  <a:latin typeface="+mn-lt"/>
                  <a:ea typeface="+mn-ea"/>
                  <a:cs typeface="+mn-cs"/>
                </a:defRPr>
              </a:lvl3pPr>
              <a:lvl4pPr marL="2159991" algn="l" defTabSz="1439994" rtl="0" eaLnBrk="1" latinLnBrk="0" hangingPunct="1">
                <a:defRPr kumimoji="1" sz="2835" kern="1200">
                  <a:solidFill>
                    <a:schemeClr val="lt1"/>
                  </a:solidFill>
                  <a:latin typeface="+mn-lt"/>
                  <a:ea typeface="+mn-ea"/>
                  <a:cs typeface="+mn-cs"/>
                </a:defRPr>
              </a:lvl4pPr>
              <a:lvl5pPr marL="2879988" algn="l" defTabSz="1439994" rtl="0" eaLnBrk="1" latinLnBrk="0" hangingPunct="1">
                <a:defRPr kumimoji="1" sz="2835" kern="1200">
                  <a:solidFill>
                    <a:schemeClr val="lt1"/>
                  </a:solidFill>
                  <a:latin typeface="+mn-lt"/>
                  <a:ea typeface="+mn-ea"/>
                  <a:cs typeface="+mn-cs"/>
                </a:defRPr>
              </a:lvl5pPr>
              <a:lvl6pPr marL="3599987" algn="l" defTabSz="1439994" rtl="0" eaLnBrk="1" latinLnBrk="0" hangingPunct="1">
                <a:defRPr kumimoji="1" sz="2835" kern="1200">
                  <a:solidFill>
                    <a:schemeClr val="lt1"/>
                  </a:solidFill>
                  <a:latin typeface="+mn-lt"/>
                  <a:ea typeface="+mn-ea"/>
                  <a:cs typeface="+mn-cs"/>
                </a:defRPr>
              </a:lvl6pPr>
              <a:lvl7pPr marL="4319983" algn="l" defTabSz="1439994" rtl="0" eaLnBrk="1" latinLnBrk="0" hangingPunct="1">
                <a:defRPr kumimoji="1" sz="2835" kern="1200">
                  <a:solidFill>
                    <a:schemeClr val="lt1"/>
                  </a:solidFill>
                  <a:latin typeface="+mn-lt"/>
                  <a:ea typeface="+mn-ea"/>
                  <a:cs typeface="+mn-cs"/>
                </a:defRPr>
              </a:lvl7pPr>
              <a:lvl8pPr marL="5039980" algn="l" defTabSz="1439994" rtl="0" eaLnBrk="1" latinLnBrk="0" hangingPunct="1">
                <a:defRPr kumimoji="1" sz="2835" kern="1200">
                  <a:solidFill>
                    <a:schemeClr val="lt1"/>
                  </a:solidFill>
                  <a:latin typeface="+mn-lt"/>
                  <a:ea typeface="+mn-ea"/>
                  <a:cs typeface="+mn-cs"/>
                </a:defRPr>
              </a:lvl8pPr>
              <a:lvl9pPr marL="5759977" algn="l" defTabSz="1439994" rtl="0" eaLnBrk="1" latinLnBrk="0" hangingPunct="1">
                <a:defRPr kumimoji="1" sz="2835" kern="1200">
                  <a:solidFill>
                    <a:schemeClr val="lt1"/>
                  </a:solidFill>
                  <a:latin typeface="+mn-lt"/>
                  <a:ea typeface="+mn-ea"/>
                  <a:cs typeface="+mn-cs"/>
                </a:defRPr>
              </a:lvl9pPr>
            </a:lstStyle>
            <a:p>
              <a:pPr algn="ctr"/>
              <a:r>
                <a:rPr lang="ja-JP" altLang="en-US" sz="3200">
                  <a:solidFill>
                    <a:schemeClr val="tx1">
                      <a:lumMod val="75000"/>
                      <a:lumOff val="25000"/>
                    </a:schemeClr>
                  </a:solidFill>
                  <a:latin typeface="Meiryo UI" panose="020B0604030504040204" pitchFamily="50" charset="-128"/>
                  <a:ea typeface="Meiryo UI" panose="020B0604030504040204" pitchFamily="50" charset="-128"/>
                </a:rPr>
                <a:t>系統</a:t>
              </a:r>
            </a:p>
          </xdr:txBody>
        </xdr:sp>
        <xdr:grpSp>
          <xdr:nvGrpSpPr>
            <xdr:cNvPr id="11" name="グループ化 10">
              <a:extLst>
                <a:ext uri="{FF2B5EF4-FFF2-40B4-BE49-F238E27FC236}">
                  <a16:creationId xmlns:a16="http://schemas.microsoft.com/office/drawing/2014/main" id="{62880388-4F3B-B1E4-61D5-6ABBCC91FD37}"/>
                </a:ext>
              </a:extLst>
            </xdr:cNvPr>
            <xdr:cNvGrpSpPr/>
          </xdr:nvGrpSpPr>
          <xdr:grpSpPr>
            <a:xfrm>
              <a:off x="12335888" y="3360581"/>
              <a:ext cx="967065" cy="967066"/>
              <a:chOff x="16661607" y="9128599"/>
              <a:chExt cx="799227" cy="799228"/>
            </a:xfrm>
          </xdr:grpSpPr>
          <xdr:sp macro="" textlink="">
            <xdr:nvSpPr>
              <xdr:cNvPr id="20" name="正方形/長方形 19">
                <a:extLst>
                  <a:ext uri="{FF2B5EF4-FFF2-40B4-BE49-F238E27FC236}">
                    <a16:creationId xmlns:a16="http://schemas.microsoft.com/office/drawing/2014/main" id="{2393CEE1-0D8B-783C-16C7-967A2C567745}"/>
                  </a:ext>
                </a:extLst>
              </xdr:cNvPr>
              <xdr:cNvSpPr/>
            </xdr:nvSpPr>
            <xdr:spPr>
              <a:xfrm>
                <a:off x="16790365" y="9146297"/>
                <a:ext cx="554871" cy="759205"/>
              </a:xfrm>
              <a:prstGeom prst="rect">
                <a:avLst/>
              </a:prstGeom>
              <a:solidFill>
                <a:schemeClr val="bg1"/>
              </a:solidFill>
              <a:ln w="9525">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wrap="square" lIns="72000" rIns="72000" rtlCol="0" anchor="ctr"/>
              <a:lstStyle>
                <a:defPPr>
                  <a:defRPr lang="ja-JP"/>
                </a:defPPr>
                <a:lvl1pPr marL="0" algn="l" defTabSz="1439994" rtl="0" eaLnBrk="1" latinLnBrk="0" hangingPunct="1">
                  <a:defRPr kumimoji="1" sz="2835" kern="1200">
                    <a:solidFill>
                      <a:schemeClr val="lt1"/>
                    </a:solidFill>
                    <a:latin typeface="+mn-lt"/>
                    <a:ea typeface="+mn-ea"/>
                    <a:cs typeface="+mn-cs"/>
                  </a:defRPr>
                </a:lvl1pPr>
                <a:lvl2pPr marL="719997" algn="l" defTabSz="1439994" rtl="0" eaLnBrk="1" latinLnBrk="0" hangingPunct="1">
                  <a:defRPr kumimoji="1" sz="2835" kern="1200">
                    <a:solidFill>
                      <a:schemeClr val="lt1"/>
                    </a:solidFill>
                    <a:latin typeface="+mn-lt"/>
                    <a:ea typeface="+mn-ea"/>
                    <a:cs typeface="+mn-cs"/>
                  </a:defRPr>
                </a:lvl2pPr>
                <a:lvl3pPr marL="1439994" algn="l" defTabSz="1439994" rtl="0" eaLnBrk="1" latinLnBrk="0" hangingPunct="1">
                  <a:defRPr kumimoji="1" sz="2835" kern="1200">
                    <a:solidFill>
                      <a:schemeClr val="lt1"/>
                    </a:solidFill>
                    <a:latin typeface="+mn-lt"/>
                    <a:ea typeface="+mn-ea"/>
                    <a:cs typeface="+mn-cs"/>
                  </a:defRPr>
                </a:lvl3pPr>
                <a:lvl4pPr marL="2159991" algn="l" defTabSz="1439994" rtl="0" eaLnBrk="1" latinLnBrk="0" hangingPunct="1">
                  <a:defRPr kumimoji="1" sz="2835" kern="1200">
                    <a:solidFill>
                      <a:schemeClr val="lt1"/>
                    </a:solidFill>
                    <a:latin typeface="+mn-lt"/>
                    <a:ea typeface="+mn-ea"/>
                    <a:cs typeface="+mn-cs"/>
                  </a:defRPr>
                </a:lvl4pPr>
                <a:lvl5pPr marL="2879988" algn="l" defTabSz="1439994" rtl="0" eaLnBrk="1" latinLnBrk="0" hangingPunct="1">
                  <a:defRPr kumimoji="1" sz="2835" kern="1200">
                    <a:solidFill>
                      <a:schemeClr val="lt1"/>
                    </a:solidFill>
                    <a:latin typeface="+mn-lt"/>
                    <a:ea typeface="+mn-ea"/>
                    <a:cs typeface="+mn-cs"/>
                  </a:defRPr>
                </a:lvl5pPr>
                <a:lvl6pPr marL="3599987" algn="l" defTabSz="1439994" rtl="0" eaLnBrk="1" latinLnBrk="0" hangingPunct="1">
                  <a:defRPr kumimoji="1" sz="2835" kern="1200">
                    <a:solidFill>
                      <a:schemeClr val="lt1"/>
                    </a:solidFill>
                    <a:latin typeface="+mn-lt"/>
                    <a:ea typeface="+mn-ea"/>
                    <a:cs typeface="+mn-cs"/>
                  </a:defRPr>
                </a:lvl6pPr>
                <a:lvl7pPr marL="4319983" algn="l" defTabSz="1439994" rtl="0" eaLnBrk="1" latinLnBrk="0" hangingPunct="1">
                  <a:defRPr kumimoji="1" sz="2835" kern="1200">
                    <a:solidFill>
                      <a:schemeClr val="lt1"/>
                    </a:solidFill>
                    <a:latin typeface="+mn-lt"/>
                    <a:ea typeface="+mn-ea"/>
                    <a:cs typeface="+mn-cs"/>
                  </a:defRPr>
                </a:lvl7pPr>
                <a:lvl8pPr marL="5039980" algn="l" defTabSz="1439994" rtl="0" eaLnBrk="1" latinLnBrk="0" hangingPunct="1">
                  <a:defRPr kumimoji="1" sz="2835" kern="1200">
                    <a:solidFill>
                      <a:schemeClr val="lt1"/>
                    </a:solidFill>
                    <a:latin typeface="+mn-lt"/>
                    <a:ea typeface="+mn-ea"/>
                    <a:cs typeface="+mn-cs"/>
                  </a:defRPr>
                </a:lvl8pPr>
                <a:lvl9pPr marL="5759977" algn="l" defTabSz="1439994" rtl="0" eaLnBrk="1" latinLnBrk="0" hangingPunct="1">
                  <a:defRPr kumimoji="1" sz="2835" kern="1200">
                    <a:solidFill>
                      <a:schemeClr val="lt1"/>
                    </a:solidFill>
                    <a:latin typeface="+mn-lt"/>
                    <a:ea typeface="+mn-ea"/>
                    <a:cs typeface="+mn-cs"/>
                  </a:defRPr>
                </a:lvl9pPr>
              </a:lstStyle>
              <a:p>
                <a:pPr algn="ctr"/>
                <a:endParaRPr kumimoji="1" lang="ja-JP" altLang="en-US" sz="1200">
                  <a:solidFill>
                    <a:schemeClr val="tx1"/>
                  </a:solidFill>
                  <a:latin typeface="Meiryo UI" panose="020B0604030504040204" pitchFamily="50" charset="-128"/>
                  <a:ea typeface="Meiryo UI" panose="020B0604030504040204" pitchFamily="50" charset="-128"/>
                </a:endParaRPr>
              </a:p>
            </xdr:txBody>
          </xdr:sp>
          <xdr:pic>
            <xdr:nvPicPr>
              <xdr:cNvPr id="21" name="グラフィックス 7" descr="送電塔 枠線">
                <a:extLst>
                  <a:ext uri="{FF2B5EF4-FFF2-40B4-BE49-F238E27FC236}">
                    <a16:creationId xmlns:a16="http://schemas.microsoft.com/office/drawing/2014/main" id="{5842CC92-FB8D-A074-3782-E91781F2967E}"/>
                  </a:ext>
                </a:extLst>
              </xdr:cNvPr>
              <xdr:cNvPicPr>
                <a:picLocks noChangeAspect="1"/>
              </xdr:cNvPicPr>
            </xdr:nvPicPr>
            <xdr:blipFill>
              <a:blip xmlns:r="http://schemas.openxmlformats.org/officeDocument/2006/relationships" r:embed="rId1">
                <a:extLst/>
              </a:blip>
              <a:stretch>
                <a:fillRect/>
              </a:stretch>
            </xdr:blipFill>
            <xdr:spPr>
              <a:xfrm>
                <a:off x="16661607" y="9128599"/>
                <a:ext cx="799227" cy="799228"/>
              </a:xfrm>
              <a:prstGeom prst="rect">
                <a:avLst/>
              </a:prstGeom>
            </xdr:spPr>
          </xdr:pic>
        </xdr:grpSp>
        <xdr:sp macro="" textlink="">
          <xdr:nvSpPr>
            <xdr:cNvPr id="12" name="正方形/長方形 11">
              <a:extLst>
                <a:ext uri="{FF2B5EF4-FFF2-40B4-BE49-F238E27FC236}">
                  <a16:creationId xmlns:a16="http://schemas.microsoft.com/office/drawing/2014/main" id="{0F948750-9F5B-0A30-55A4-9D18C47016E0}"/>
                </a:ext>
              </a:extLst>
            </xdr:cNvPr>
            <xdr:cNvSpPr/>
          </xdr:nvSpPr>
          <xdr:spPr>
            <a:xfrm>
              <a:off x="774212" y="3684425"/>
              <a:ext cx="4752273" cy="1790165"/>
            </a:xfrm>
            <a:prstGeom prst="rect">
              <a:avLst/>
            </a:prstGeom>
            <a:solidFill>
              <a:schemeClr val="bg1"/>
            </a:solidFill>
            <a:ln w="9525">
              <a:solidFill>
                <a:schemeClr val="bg1">
                  <a:lumMod val="6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lIns="72000" rIns="72000" rtlCol="0" anchor="ctr"/>
            <a:lstStyle>
              <a:defPPr>
                <a:defRPr lang="ja-JP"/>
              </a:defPPr>
              <a:lvl1pPr marL="0" algn="l" defTabSz="1439994" rtl="0" eaLnBrk="1" latinLnBrk="0" hangingPunct="1">
                <a:defRPr kumimoji="1" sz="2835" kern="1200">
                  <a:solidFill>
                    <a:schemeClr val="lt1"/>
                  </a:solidFill>
                  <a:latin typeface="+mn-lt"/>
                  <a:ea typeface="+mn-ea"/>
                  <a:cs typeface="+mn-cs"/>
                </a:defRPr>
              </a:lvl1pPr>
              <a:lvl2pPr marL="719997" algn="l" defTabSz="1439994" rtl="0" eaLnBrk="1" latinLnBrk="0" hangingPunct="1">
                <a:defRPr kumimoji="1" sz="2835" kern="1200">
                  <a:solidFill>
                    <a:schemeClr val="lt1"/>
                  </a:solidFill>
                  <a:latin typeface="+mn-lt"/>
                  <a:ea typeface="+mn-ea"/>
                  <a:cs typeface="+mn-cs"/>
                </a:defRPr>
              </a:lvl2pPr>
              <a:lvl3pPr marL="1439994" algn="l" defTabSz="1439994" rtl="0" eaLnBrk="1" latinLnBrk="0" hangingPunct="1">
                <a:defRPr kumimoji="1" sz="2835" kern="1200">
                  <a:solidFill>
                    <a:schemeClr val="lt1"/>
                  </a:solidFill>
                  <a:latin typeface="+mn-lt"/>
                  <a:ea typeface="+mn-ea"/>
                  <a:cs typeface="+mn-cs"/>
                </a:defRPr>
              </a:lvl3pPr>
              <a:lvl4pPr marL="2159991" algn="l" defTabSz="1439994" rtl="0" eaLnBrk="1" latinLnBrk="0" hangingPunct="1">
                <a:defRPr kumimoji="1" sz="2835" kern="1200">
                  <a:solidFill>
                    <a:schemeClr val="lt1"/>
                  </a:solidFill>
                  <a:latin typeface="+mn-lt"/>
                  <a:ea typeface="+mn-ea"/>
                  <a:cs typeface="+mn-cs"/>
                </a:defRPr>
              </a:lvl4pPr>
              <a:lvl5pPr marL="2879988" algn="l" defTabSz="1439994" rtl="0" eaLnBrk="1" latinLnBrk="0" hangingPunct="1">
                <a:defRPr kumimoji="1" sz="2835" kern="1200">
                  <a:solidFill>
                    <a:schemeClr val="lt1"/>
                  </a:solidFill>
                  <a:latin typeface="+mn-lt"/>
                  <a:ea typeface="+mn-ea"/>
                  <a:cs typeface="+mn-cs"/>
                </a:defRPr>
              </a:lvl5pPr>
              <a:lvl6pPr marL="3599987" algn="l" defTabSz="1439994" rtl="0" eaLnBrk="1" latinLnBrk="0" hangingPunct="1">
                <a:defRPr kumimoji="1" sz="2835" kern="1200">
                  <a:solidFill>
                    <a:schemeClr val="lt1"/>
                  </a:solidFill>
                  <a:latin typeface="+mn-lt"/>
                  <a:ea typeface="+mn-ea"/>
                  <a:cs typeface="+mn-cs"/>
                </a:defRPr>
              </a:lvl6pPr>
              <a:lvl7pPr marL="4319983" algn="l" defTabSz="1439994" rtl="0" eaLnBrk="1" latinLnBrk="0" hangingPunct="1">
                <a:defRPr kumimoji="1" sz="2835" kern="1200">
                  <a:solidFill>
                    <a:schemeClr val="lt1"/>
                  </a:solidFill>
                  <a:latin typeface="+mn-lt"/>
                  <a:ea typeface="+mn-ea"/>
                  <a:cs typeface="+mn-cs"/>
                </a:defRPr>
              </a:lvl7pPr>
              <a:lvl8pPr marL="5039980" algn="l" defTabSz="1439994" rtl="0" eaLnBrk="1" latinLnBrk="0" hangingPunct="1">
                <a:defRPr kumimoji="1" sz="2835" kern="1200">
                  <a:solidFill>
                    <a:schemeClr val="lt1"/>
                  </a:solidFill>
                  <a:latin typeface="+mn-lt"/>
                  <a:ea typeface="+mn-ea"/>
                  <a:cs typeface="+mn-cs"/>
                </a:defRPr>
              </a:lvl8pPr>
              <a:lvl9pPr marL="5759977" algn="l" defTabSz="1439994" rtl="0" eaLnBrk="1" latinLnBrk="0" hangingPunct="1">
                <a:defRPr kumimoji="1" sz="2835" kern="1200">
                  <a:solidFill>
                    <a:schemeClr val="lt1"/>
                  </a:solidFill>
                  <a:latin typeface="+mn-lt"/>
                  <a:ea typeface="+mn-ea"/>
                  <a:cs typeface="+mn-cs"/>
                </a:defRPr>
              </a:lvl9pPr>
            </a:lstStyle>
            <a:p>
              <a:pPr algn="ctr"/>
              <a:r>
                <a:rPr lang="ja-JP" altLang="en-US" sz="2800">
                  <a:solidFill>
                    <a:schemeClr val="tx1">
                      <a:lumMod val="75000"/>
                      <a:lumOff val="25000"/>
                    </a:schemeClr>
                  </a:solidFill>
                  <a:latin typeface="Meiryo UI" panose="020B0604030504040204" pitchFamily="50" charset="-128"/>
                  <a:ea typeface="Meiryo UI" panose="020B0604030504040204" pitchFamily="50" charset="-128"/>
                </a:rPr>
                <a:t>定格出力合計</a:t>
              </a:r>
              <a:r>
                <a:rPr lang="en-US" altLang="ja-JP" sz="2800">
                  <a:solidFill>
                    <a:schemeClr val="tx1">
                      <a:lumMod val="75000"/>
                      <a:lumOff val="25000"/>
                    </a:schemeClr>
                  </a:solidFill>
                  <a:latin typeface="Meiryo UI" panose="020B0604030504040204" pitchFamily="50" charset="-128"/>
                  <a:ea typeface="Meiryo UI" panose="020B0604030504040204" pitchFamily="50" charset="-128"/>
                </a:rPr>
                <a:t>:</a:t>
              </a:r>
              <a:r>
                <a:rPr lang="ja-JP" altLang="en-US" sz="2800">
                  <a:solidFill>
                    <a:schemeClr val="tx1">
                      <a:lumMod val="75000"/>
                      <a:lumOff val="25000"/>
                    </a:schemeClr>
                  </a:solidFill>
                  <a:latin typeface="Meiryo UI" panose="020B0604030504040204" pitchFamily="50" charset="-128"/>
                  <a:ea typeface="Meiryo UI" panose="020B0604030504040204" pitchFamily="50" charset="-128"/>
                </a:rPr>
                <a:t> </a:t>
              </a:r>
              <a:br>
                <a:rPr lang="en-US" altLang="ja-JP" sz="2800">
                  <a:solidFill>
                    <a:schemeClr val="tx1">
                      <a:lumMod val="75000"/>
                      <a:lumOff val="25000"/>
                    </a:schemeClr>
                  </a:solidFill>
                  <a:latin typeface="Meiryo UI" panose="020B0604030504040204" pitchFamily="50" charset="-128"/>
                  <a:ea typeface="Meiryo UI" panose="020B0604030504040204" pitchFamily="50" charset="-128"/>
                </a:rPr>
              </a:br>
              <a:r>
                <a:rPr lang="en-US" altLang="ja-JP" sz="2800">
                  <a:solidFill>
                    <a:schemeClr val="tx1">
                      <a:lumMod val="75000"/>
                      <a:lumOff val="25000"/>
                    </a:schemeClr>
                  </a:solidFill>
                  <a:latin typeface="Meiryo UI" panose="020B0604030504040204" pitchFamily="50" charset="-128"/>
                  <a:ea typeface="Meiryo UI" panose="020B0604030504040204" pitchFamily="50" charset="-128"/>
                </a:rPr>
                <a:t>413kW</a:t>
              </a:r>
              <a:endParaRPr kumimoji="1" lang="ja-JP" altLang="en-US" sz="2800">
                <a:solidFill>
                  <a:schemeClr val="tx1">
                    <a:lumMod val="75000"/>
                    <a:lumOff val="25000"/>
                  </a:schemeClr>
                </a:solidFill>
                <a:latin typeface="Meiryo UI" panose="020B0604030504040204" pitchFamily="50" charset="-128"/>
                <a:ea typeface="Meiryo UI" panose="020B0604030504040204" pitchFamily="50" charset="-128"/>
              </a:endParaRPr>
            </a:p>
          </xdr:txBody>
        </xdr:sp>
        <xdr:sp macro="" textlink="">
          <xdr:nvSpPr>
            <xdr:cNvPr id="13" name="正方形/長方形 12">
              <a:extLst>
                <a:ext uri="{FF2B5EF4-FFF2-40B4-BE49-F238E27FC236}">
                  <a16:creationId xmlns:a16="http://schemas.microsoft.com/office/drawing/2014/main" id="{4057F613-D44C-FB0F-4413-27911D553DA4}"/>
                </a:ext>
              </a:extLst>
            </xdr:cNvPr>
            <xdr:cNvSpPr/>
          </xdr:nvSpPr>
          <xdr:spPr>
            <a:xfrm>
              <a:off x="6809830" y="3684425"/>
              <a:ext cx="4752273" cy="1790165"/>
            </a:xfrm>
            <a:prstGeom prst="rect">
              <a:avLst/>
            </a:prstGeom>
            <a:solidFill>
              <a:schemeClr val="bg1"/>
            </a:solidFill>
            <a:ln w="9525">
              <a:solidFill>
                <a:schemeClr val="bg1">
                  <a:lumMod val="6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lIns="72000" rIns="72000" rtlCol="0" anchor="ctr"/>
            <a:lstStyle>
              <a:defPPr>
                <a:defRPr lang="ja-JP"/>
              </a:defPPr>
              <a:lvl1pPr marL="0" algn="l" defTabSz="1439994" rtl="0" eaLnBrk="1" latinLnBrk="0" hangingPunct="1">
                <a:defRPr kumimoji="1" sz="2835" kern="1200">
                  <a:solidFill>
                    <a:schemeClr val="lt1"/>
                  </a:solidFill>
                  <a:latin typeface="+mn-lt"/>
                  <a:ea typeface="+mn-ea"/>
                  <a:cs typeface="+mn-cs"/>
                </a:defRPr>
              </a:lvl1pPr>
              <a:lvl2pPr marL="719997" algn="l" defTabSz="1439994" rtl="0" eaLnBrk="1" latinLnBrk="0" hangingPunct="1">
                <a:defRPr kumimoji="1" sz="2835" kern="1200">
                  <a:solidFill>
                    <a:schemeClr val="lt1"/>
                  </a:solidFill>
                  <a:latin typeface="+mn-lt"/>
                  <a:ea typeface="+mn-ea"/>
                  <a:cs typeface="+mn-cs"/>
                </a:defRPr>
              </a:lvl2pPr>
              <a:lvl3pPr marL="1439994" algn="l" defTabSz="1439994" rtl="0" eaLnBrk="1" latinLnBrk="0" hangingPunct="1">
                <a:defRPr kumimoji="1" sz="2835" kern="1200">
                  <a:solidFill>
                    <a:schemeClr val="lt1"/>
                  </a:solidFill>
                  <a:latin typeface="+mn-lt"/>
                  <a:ea typeface="+mn-ea"/>
                  <a:cs typeface="+mn-cs"/>
                </a:defRPr>
              </a:lvl3pPr>
              <a:lvl4pPr marL="2159991" algn="l" defTabSz="1439994" rtl="0" eaLnBrk="1" latinLnBrk="0" hangingPunct="1">
                <a:defRPr kumimoji="1" sz="2835" kern="1200">
                  <a:solidFill>
                    <a:schemeClr val="lt1"/>
                  </a:solidFill>
                  <a:latin typeface="+mn-lt"/>
                  <a:ea typeface="+mn-ea"/>
                  <a:cs typeface="+mn-cs"/>
                </a:defRPr>
              </a:lvl4pPr>
              <a:lvl5pPr marL="2879988" algn="l" defTabSz="1439994" rtl="0" eaLnBrk="1" latinLnBrk="0" hangingPunct="1">
                <a:defRPr kumimoji="1" sz="2835" kern="1200">
                  <a:solidFill>
                    <a:schemeClr val="lt1"/>
                  </a:solidFill>
                  <a:latin typeface="+mn-lt"/>
                  <a:ea typeface="+mn-ea"/>
                  <a:cs typeface="+mn-cs"/>
                </a:defRPr>
              </a:lvl5pPr>
              <a:lvl6pPr marL="3599987" algn="l" defTabSz="1439994" rtl="0" eaLnBrk="1" latinLnBrk="0" hangingPunct="1">
                <a:defRPr kumimoji="1" sz="2835" kern="1200">
                  <a:solidFill>
                    <a:schemeClr val="lt1"/>
                  </a:solidFill>
                  <a:latin typeface="+mn-lt"/>
                  <a:ea typeface="+mn-ea"/>
                  <a:cs typeface="+mn-cs"/>
                </a:defRPr>
              </a:lvl6pPr>
              <a:lvl7pPr marL="4319983" algn="l" defTabSz="1439994" rtl="0" eaLnBrk="1" latinLnBrk="0" hangingPunct="1">
                <a:defRPr kumimoji="1" sz="2835" kern="1200">
                  <a:solidFill>
                    <a:schemeClr val="lt1"/>
                  </a:solidFill>
                  <a:latin typeface="+mn-lt"/>
                  <a:ea typeface="+mn-ea"/>
                  <a:cs typeface="+mn-cs"/>
                </a:defRPr>
              </a:lvl7pPr>
              <a:lvl8pPr marL="5039980" algn="l" defTabSz="1439994" rtl="0" eaLnBrk="1" latinLnBrk="0" hangingPunct="1">
                <a:defRPr kumimoji="1" sz="2835" kern="1200">
                  <a:solidFill>
                    <a:schemeClr val="lt1"/>
                  </a:solidFill>
                  <a:latin typeface="+mn-lt"/>
                  <a:ea typeface="+mn-ea"/>
                  <a:cs typeface="+mn-cs"/>
                </a:defRPr>
              </a:lvl8pPr>
              <a:lvl9pPr marL="5759977" algn="l" defTabSz="1439994" rtl="0" eaLnBrk="1" latinLnBrk="0" hangingPunct="1">
                <a:defRPr kumimoji="1" sz="2835" kern="1200">
                  <a:solidFill>
                    <a:schemeClr val="lt1"/>
                  </a:solidFill>
                  <a:latin typeface="+mn-lt"/>
                  <a:ea typeface="+mn-ea"/>
                  <a:cs typeface="+mn-cs"/>
                </a:defRPr>
              </a:lvl9pPr>
            </a:lstStyle>
            <a:p>
              <a:pPr indent="279400" defTabSz="803275"/>
              <a:r>
                <a:rPr lang="ja-JP" altLang="en-US" sz="2800">
                  <a:solidFill>
                    <a:schemeClr val="tx1">
                      <a:lumMod val="75000"/>
                      <a:lumOff val="25000"/>
                    </a:schemeClr>
                  </a:solidFill>
                  <a:latin typeface="Meiryo UI" panose="020B0604030504040204" pitchFamily="50" charset="-128"/>
                  <a:ea typeface="Meiryo UI" panose="020B0604030504040204" pitchFamily="50" charset="-128"/>
                </a:rPr>
                <a:t>最大受電電力：</a:t>
              </a:r>
              <a:r>
                <a:rPr lang="en-US" altLang="ja-JP" sz="2800">
                  <a:solidFill>
                    <a:schemeClr val="tx1">
                      <a:lumMod val="75000"/>
                      <a:lumOff val="25000"/>
                    </a:schemeClr>
                  </a:solidFill>
                  <a:latin typeface="Meiryo UI" panose="020B0604030504040204" pitchFamily="50" charset="-128"/>
                  <a:ea typeface="Meiryo UI" panose="020B0604030504040204" pitchFamily="50" charset="-128"/>
                </a:rPr>
                <a:t>411kW</a:t>
              </a:r>
            </a:p>
            <a:p>
              <a:pPr indent="279400" defTabSz="803275"/>
              <a:r>
                <a:rPr lang="ja-JP" altLang="en-US" sz="2800">
                  <a:solidFill>
                    <a:schemeClr val="tx1">
                      <a:lumMod val="75000"/>
                      <a:lumOff val="25000"/>
                    </a:schemeClr>
                  </a:solidFill>
                  <a:latin typeface="Meiryo UI" panose="020B0604030504040204" pitchFamily="50" charset="-128"/>
                  <a:ea typeface="Meiryo UI" panose="020B0604030504040204" pitchFamily="50" charset="-128"/>
                </a:rPr>
                <a:t>最小受電電力：ー</a:t>
              </a:r>
              <a:r>
                <a:rPr lang="en-US" altLang="ja-JP" sz="2800">
                  <a:solidFill>
                    <a:schemeClr val="tx1">
                      <a:lumMod val="75000"/>
                      <a:lumOff val="25000"/>
                    </a:schemeClr>
                  </a:solidFill>
                  <a:latin typeface="Meiryo UI" panose="020B0604030504040204" pitchFamily="50" charset="-128"/>
                  <a:ea typeface="Meiryo UI" panose="020B0604030504040204" pitchFamily="50" charset="-128"/>
                </a:rPr>
                <a:t>40kW</a:t>
              </a:r>
              <a:endParaRPr lang="ja-JP" altLang="en-US" sz="2800">
                <a:solidFill>
                  <a:schemeClr val="tx1">
                    <a:lumMod val="75000"/>
                    <a:lumOff val="25000"/>
                  </a:schemeClr>
                </a:solidFill>
                <a:latin typeface="Meiryo UI" panose="020B0604030504040204" pitchFamily="50" charset="-128"/>
                <a:ea typeface="Meiryo UI" panose="020B0604030504040204" pitchFamily="50" charset="-128"/>
              </a:endParaRPr>
            </a:p>
          </xdr:txBody>
        </xdr:sp>
        <xdr:sp macro="" textlink="">
          <xdr:nvSpPr>
            <xdr:cNvPr id="14" name="正方形/長方形 13">
              <a:extLst>
                <a:ext uri="{FF2B5EF4-FFF2-40B4-BE49-F238E27FC236}">
                  <a16:creationId xmlns:a16="http://schemas.microsoft.com/office/drawing/2014/main" id="{C1662DD6-ABF2-46B2-BB31-C806F3FB0030}"/>
                </a:ext>
              </a:extLst>
            </xdr:cNvPr>
            <xdr:cNvSpPr/>
          </xdr:nvSpPr>
          <xdr:spPr>
            <a:xfrm>
              <a:off x="3792021" y="7244981"/>
              <a:ext cx="4752273" cy="1790165"/>
            </a:xfrm>
            <a:prstGeom prst="rect">
              <a:avLst/>
            </a:prstGeom>
            <a:solidFill>
              <a:schemeClr val="bg1"/>
            </a:solidFill>
            <a:ln w="9525">
              <a:solidFill>
                <a:schemeClr val="bg1">
                  <a:lumMod val="6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lIns="72000" rIns="72000" rtlCol="0" anchor="ctr"/>
            <a:lstStyle>
              <a:defPPr>
                <a:defRPr lang="ja-JP"/>
              </a:defPPr>
              <a:lvl1pPr marL="0" algn="l" defTabSz="1439994" rtl="0" eaLnBrk="1" latinLnBrk="0" hangingPunct="1">
                <a:defRPr kumimoji="1" sz="2835" kern="1200">
                  <a:solidFill>
                    <a:schemeClr val="lt1"/>
                  </a:solidFill>
                  <a:latin typeface="+mn-lt"/>
                  <a:ea typeface="+mn-ea"/>
                  <a:cs typeface="+mn-cs"/>
                </a:defRPr>
              </a:lvl1pPr>
              <a:lvl2pPr marL="719997" algn="l" defTabSz="1439994" rtl="0" eaLnBrk="1" latinLnBrk="0" hangingPunct="1">
                <a:defRPr kumimoji="1" sz="2835" kern="1200">
                  <a:solidFill>
                    <a:schemeClr val="lt1"/>
                  </a:solidFill>
                  <a:latin typeface="+mn-lt"/>
                  <a:ea typeface="+mn-ea"/>
                  <a:cs typeface="+mn-cs"/>
                </a:defRPr>
              </a:lvl2pPr>
              <a:lvl3pPr marL="1439994" algn="l" defTabSz="1439994" rtl="0" eaLnBrk="1" latinLnBrk="0" hangingPunct="1">
                <a:defRPr kumimoji="1" sz="2835" kern="1200">
                  <a:solidFill>
                    <a:schemeClr val="lt1"/>
                  </a:solidFill>
                  <a:latin typeface="+mn-lt"/>
                  <a:ea typeface="+mn-ea"/>
                  <a:cs typeface="+mn-cs"/>
                </a:defRPr>
              </a:lvl3pPr>
              <a:lvl4pPr marL="2159991" algn="l" defTabSz="1439994" rtl="0" eaLnBrk="1" latinLnBrk="0" hangingPunct="1">
                <a:defRPr kumimoji="1" sz="2835" kern="1200">
                  <a:solidFill>
                    <a:schemeClr val="lt1"/>
                  </a:solidFill>
                  <a:latin typeface="+mn-lt"/>
                  <a:ea typeface="+mn-ea"/>
                  <a:cs typeface="+mn-cs"/>
                </a:defRPr>
              </a:lvl4pPr>
              <a:lvl5pPr marL="2879988" algn="l" defTabSz="1439994" rtl="0" eaLnBrk="1" latinLnBrk="0" hangingPunct="1">
                <a:defRPr kumimoji="1" sz="2835" kern="1200">
                  <a:solidFill>
                    <a:schemeClr val="lt1"/>
                  </a:solidFill>
                  <a:latin typeface="+mn-lt"/>
                  <a:ea typeface="+mn-ea"/>
                  <a:cs typeface="+mn-cs"/>
                </a:defRPr>
              </a:lvl5pPr>
              <a:lvl6pPr marL="3599987" algn="l" defTabSz="1439994" rtl="0" eaLnBrk="1" latinLnBrk="0" hangingPunct="1">
                <a:defRPr kumimoji="1" sz="2835" kern="1200">
                  <a:solidFill>
                    <a:schemeClr val="lt1"/>
                  </a:solidFill>
                  <a:latin typeface="+mn-lt"/>
                  <a:ea typeface="+mn-ea"/>
                  <a:cs typeface="+mn-cs"/>
                </a:defRPr>
              </a:lvl6pPr>
              <a:lvl7pPr marL="4319983" algn="l" defTabSz="1439994" rtl="0" eaLnBrk="1" latinLnBrk="0" hangingPunct="1">
                <a:defRPr kumimoji="1" sz="2835" kern="1200">
                  <a:solidFill>
                    <a:schemeClr val="lt1"/>
                  </a:solidFill>
                  <a:latin typeface="+mn-lt"/>
                  <a:ea typeface="+mn-ea"/>
                  <a:cs typeface="+mn-cs"/>
                </a:defRPr>
              </a:lvl7pPr>
              <a:lvl8pPr marL="5039980" algn="l" defTabSz="1439994" rtl="0" eaLnBrk="1" latinLnBrk="0" hangingPunct="1">
                <a:defRPr kumimoji="1" sz="2835" kern="1200">
                  <a:solidFill>
                    <a:schemeClr val="lt1"/>
                  </a:solidFill>
                  <a:latin typeface="+mn-lt"/>
                  <a:ea typeface="+mn-ea"/>
                  <a:cs typeface="+mn-cs"/>
                </a:defRPr>
              </a:lvl8pPr>
              <a:lvl9pPr marL="5759977" algn="l" defTabSz="1439994" rtl="0" eaLnBrk="1" latinLnBrk="0" hangingPunct="1">
                <a:defRPr kumimoji="1" sz="2835" kern="1200">
                  <a:solidFill>
                    <a:schemeClr val="lt1"/>
                  </a:solidFill>
                  <a:latin typeface="+mn-lt"/>
                  <a:ea typeface="+mn-ea"/>
                  <a:cs typeface="+mn-cs"/>
                </a:defRPr>
              </a:lvl9pPr>
            </a:lstStyle>
            <a:p>
              <a:pPr indent="177800"/>
              <a:r>
                <a:rPr lang="ja-JP" altLang="en-US" sz="2800" b="1">
                  <a:solidFill>
                    <a:schemeClr val="tx1">
                      <a:lumMod val="75000"/>
                      <a:lumOff val="25000"/>
                    </a:schemeClr>
                  </a:solidFill>
                  <a:latin typeface="Meiryo UI" panose="020B0604030504040204" pitchFamily="50" charset="-128"/>
                  <a:ea typeface="Meiryo UI" panose="020B0604030504040204" pitchFamily="50" charset="-128"/>
                </a:rPr>
                <a:t>自家消費電力最大：</a:t>
              </a:r>
              <a:r>
                <a:rPr lang="en-US" altLang="ja-JP" sz="2800" b="1">
                  <a:solidFill>
                    <a:schemeClr val="accent2"/>
                  </a:solidFill>
                  <a:latin typeface="Meiryo UI" panose="020B0604030504040204" pitchFamily="50" charset="-128"/>
                  <a:ea typeface="Meiryo UI" panose="020B0604030504040204" pitchFamily="50" charset="-128"/>
                </a:rPr>
                <a:t>40kW</a:t>
              </a:r>
            </a:p>
            <a:p>
              <a:pPr indent="177800"/>
              <a:r>
                <a:rPr lang="ja-JP" altLang="en-US" sz="2800" b="1">
                  <a:solidFill>
                    <a:schemeClr val="tx1">
                      <a:lumMod val="75000"/>
                      <a:lumOff val="25000"/>
                    </a:schemeClr>
                  </a:solidFill>
                  <a:latin typeface="Meiryo UI" panose="020B0604030504040204" pitchFamily="50" charset="-128"/>
                  <a:ea typeface="Meiryo UI" panose="020B0604030504040204" pitchFamily="50" charset="-128"/>
                </a:rPr>
                <a:t>自家消費電力最小：</a:t>
              </a:r>
              <a:r>
                <a:rPr lang="en-US" altLang="ja-JP" sz="2800" b="1">
                  <a:solidFill>
                    <a:schemeClr val="accent2"/>
                  </a:solidFill>
                  <a:latin typeface="Meiryo UI" panose="020B0604030504040204" pitchFamily="50" charset="-128"/>
                  <a:ea typeface="Meiryo UI" panose="020B0604030504040204" pitchFamily="50" charset="-128"/>
                </a:rPr>
                <a:t>2kW</a:t>
              </a:r>
            </a:p>
          </xdr:txBody>
        </xdr:sp>
        <xdr:cxnSp macro="">
          <xdr:nvCxnSpPr>
            <xdr:cNvPr id="15" name="直線コネクタ 14">
              <a:extLst>
                <a:ext uri="{FF2B5EF4-FFF2-40B4-BE49-F238E27FC236}">
                  <a16:creationId xmlns:a16="http://schemas.microsoft.com/office/drawing/2014/main" id="{025D9928-CFD6-EC5D-AF50-26B1B489D73C}"/>
                </a:ext>
              </a:extLst>
            </xdr:cNvPr>
            <xdr:cNvCxnSpPr>
              <a:cxnSpLocks/>
              <a:stCxn id="12" idx="3"/>
              <a:endCxn id="13" idx="1"/>
            </xdr:cNvCxnSpPr>
          </xdr:nvCxnSpPr>
          <xdr:spPr>
            <a:xfrm>
              <a:off x="5526485" y="4579508"/>
              <a:ext cx="1283345"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6" name="直線コネクタ 15">
              <a:extLst>
                <a:ext uri="{FF2B5EF4-FFF2-40B4-BE49-F238E27FC236}">
                  <a16:creationId xmlns:a16="http://schemas.microsoft.com/office/drawing/2014/main" id="{C87644C2-C0B0-A7DF-B1D9-CE26EE628D12}"/>
                </a:ext>
              </a:extLst>
            </xdr:cNvPr>
            <xdr:cNvCxnSpPr>
              <a:cxnSpLocks/>
              <a:stCxn id="13" idx="3"/>
              <a:endCxn id="10" idx="1"/>
            </xdr:cNvCxnSpPr>
          </xdr:nvCxnSpPr>
          <xdr:spPr>
            <a:xfrm>
              <a:off x="11562103" y="4579508"/>
              <a:ext cx="1080433"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7" name="直線コネクタ 16">
              <a:extLst>
                <a:ext uri="{FF2B5EF4-FFF2-40B4-BE49-F238E27FC236}">
                  <a16:creationId xmlns:a16="http://schemas.microsoft.com/office/drawing/2014/main" id="{A7AB0E0D-74A1-1FE8-6EDA-88BD064FC5CE}"/>
                </a:ext>
              </a:extLst>
            </xdr:cNvPr>
            <xdr:cNvCxnSpPr>
              <a:cxnSpLocks/>
            </xdr:cNvCxnSpPr>
          </xdr:nvCxnSpPr>
          <xdr:spPr>
            <a:xfrm>
              <a:off x="6168157" y="4579507"/>
              <a:ext cx="0" cy="2665474"/>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18" name="楕円 106">
              <a:extLst>
                <a:ext uri="{FF2B5EF4-FFF2-40B4-BE49-F238E27FC236}">
                  <a16:creationId xmlns:a16="http://schemas.microsoft.com/office/drawing/2014/main" id="{7C9711D3-20B6-2EFC-48D7-5EE1362F0514}"/>
                </a:ext>
              </a:extLst>
            </xdr:cNvPr>
            <xdr:cNvSpPr/>
          </xdr:nvSpPr>
          <xdr:spPr>
            <a:xfrm>
              <a:off x="3439480" y="6914708"/>
              <a:ext cx="705082" cy="540386"/>
            </a:xfrm>
            <a:prstGeom prst="ellipse">
              <a:avLst/>
            </a:prstGeom>
            <a:solidFill>
              <a:srgbClr val="C0504D"/>
            </a:solidFill>
            <a:ln w="9525">
              <a:noFill/>
            </a:ln>
          </xdr:spPr>
          <xdr:style>
            <a:lnRef idx="2">
              <a:schemeClr val="accent1">
                <a:shade val="15000"/>
              </a:schemeClr>
            </a:lnRef>
            <a:fillRef idx="1">
              <a:schemeClr val="accent1"/>
            </a:fillRef>
            <a:effectRef idx="0">
              <a:schemeClr val="accent1"/>
            </a:effectRef>
            <a:fontRef idx="minor">
              <a:schemeClr val="lt1"/>
            </a:fontRef>
          </xdr:style>
          <xdr:txBody>
            <a:bodyPr wrap="square" lIns="72000" rIns="72000" rtlCol="0" anchor="ctr"/>
            <a:lstStyle>
              <a:defPPr>
                <a:defRPr lang="ja-JP"/>
              </a:defPPr>
              <a:lvl1pPr marL="0" algn="l" defTabSz="1439994" rtl="0" eaLnBrk="1" latinLnBrk="0" hangingPunct="1">
                <a:defRPr kumimoji="1" sz="2835" kern="1200">
                  <a:solidFill>
                    <a:schemeClr val="lt1"/>
                  </a:solidFill>
                  <a:latin typeface="+mn-lt"/>
                  <a:ea typeface="+mn-ea"/>
                  <a:cs typeface="+mn-cs"/>
                </a:defRPr>
              </a:lvl1pPr>
              <a:lvl2pPr marL="719997" algn="l" defTabSz="1439994" rtl="0" eaLnBrk="1" latinLnBrk="0" hangingPunct="1">
                <a:defRPr kumimoji="1" sz="2835" kern="1200">
                  <a:solidFill>
                    <a:schemeClr val="lt1"/>
                  </a:solidFill>
                  <a:latin typeface="+mn-lt"/>
                  <a:ea typeface="+mn-ea"/>
                  <a:cs typeface="+mn-cs"/>
                </a:defRPr>
              </a:lvl2pPr>
              <a:lvl3pPr marL="1439994" algn="l" defTabSz="1439994" rtl="0" eaLnBrk="1" latinLnBrk="0" hangingPunct="1">
                <a:defRPr kumimoji="1" sz="2835" kern="1200">
                  <a:solidFill>
                    <a:schemeClr val="lt1"/>
                  </a:solidFill>
                  <a:latin typeface="+mn-lt"/>
                  <a:ea typeface="+mn-ea"/>
                  <a:cs typeface="+mn-cs"/>
                </a:defRPr>
              </a:lvl3pPr>
              <a:lvl4pPr marL="2159991" algn="l" defTabSz="1439994" rtl="0" eaLnBrk="1" latinLnBrk="0" hangingPunct="1">
                <a:defRPr kumimoji="1" sz="2835" kern="1200">
                  <a:solidFill>
                    <a:schemeClr val="lt1"/>
                  </a:solidFill>
                  <a:latin typeface="+mn-lt"/>
                  <a:ea typeface="+mn-ea"/>
                  <a:cs typeface="+mn-cs"/>
                </a:defRPr>
              </a:lvl4pPr>
              <a:lvl5pPr marL="2879988" algn="l" defTabSz="1439994" rtl="0" eaLnBrk="1" latinLnBrk="0" hangingPunct="1">
                <a:defRPr kumimoji="1" sz="2835" kern="1200">
                  <a:solidFill>
                    <a:schemeClr val="lt1"/>
                  </a:solidFill>
                  <a:latin typeface="+mn-lt"/>
                  <a:ea typeface="+mn-ea"/>
                  <a:cs typeface="+mn-cs"/>
                </a:defRPr>
              </a:lvl5pPr>
              <a:lvl6pPr marL="3599987" algn="l" defTabSz="1439994" rtl="0" eaLnBrk="1" latinLnBrk="0" hangingPunct="1">
                <a:defRPr kumimoji="1" sz="2835" kern="1200">
                  <a:solidFill>
                    <a:schemeClr val="lt1"/>
                  </a:solidFill>
                  <a:latin typeface="+mn-lt"/>
                  <a:ea typeface="+mn-ea"/>
                  <a:cs typeface="+mn-cs"/>
                </a:defRPr>
              </a:lvl6pPr>
              <a:lvl7pPr marL="4319983" algn="l" defTabSz="1439994" rtl="0" eaLnBrk="1" latinLnBrk="0" hangingPunct="1">
                <a:defRPr kumimoji="1" sz="2835" kern="1200">
                  <a:solidFill>
                    <a:schemeClr val="lt1"/>
                  </a:solidFill>
                  <a:latin typeface="+mn-lt"/>
                  <a:ea typeface="+mn-ea"/>
                  <a:cs typeface="+mn-cs"/>
                </a:defRPr>
              </a:lvl7pPr>
              <a:lvl8pPr marL="5039980" algn="l" defTabSz="1439994" rtl="0" eaLnBrk="1" latinLnBrk="0" hangingPunct="1">
                <a:defRPr kumimoji="1" sz="2835" kern="1200">
                  <a:solidFill>
                    <a:schemeClr val="lt1"/>
                  </a:solidFill>
                  <a:latin typeface="+mn-lt"/>
                  <a:ea typeface="+mn-ea"/>
                  <a:cs typeface="+mn-cs"/>
                </a:defRPr>
              </a:lvl8pPr>
              <a:lvl9pPr marL="5759977" algn="l" defTabSz="1439994" rtl="0" eaLnBrk="1" latinLnBrk="0" hangingPunct="1">
                <a:defRPr kumimoji="1" sz="2835" kern="1200">
                  <a:solidFill>
                    <a:schemeClr val="lt1"/>
                  </a:solidFill>
                  <a:latin typeface="+mn-lt"/>
                  <a:ea typeface="+mn-ea"/>
                  <a:cs typeface="+mn-cs"/>
                </a:defRPr>
              </a:lvl9pPr>
            </a:lstStyle>
            <a:p>
              <a:pPr algn="ctr"/>
              <a:r>
                <a:rPr kumimoji="1" lang="en-US" altLang="ja-JP" sz="4400">
                  <a:solidFill>
                    <a:schemeClr val="bg1"/>
                  </a:solidFill>
                  <a:latin typeface="Meiryo UI" panose="020B0604030504040204" pitchFamily="50" charset="-128"/>
                  <a:ea typeface="Meiryo UI" panose="020B0604030504040204" pitchFamily="50" charset="-128"/>
                </a:rPr>
                <a:t>ⅳ</a:t>
              </a:r>
              <a:endParaRPr kumimoji="1" lang="ja-JP" altLang="en-US" sz="4400">
                <a:solidFill>
                  <a:schemeClr val="bg1"/>
                </a:solidFill>
                <a:latin typeface="Meiryo UI" panose="020B0604030504040204" pitchFamily="50" charset="-128"/>
                <a:ea typeface="Meiryo UI" panose="020B0604030504040204" pitchFamily="50" charset="-128"/>
              </a:endParaRPr>
            </a:p>
          </xdr:txBody>
        </xdr:sp>
        <xdr:cxnSp macro="">
          <xdr:nvCxnSpPr>
            <xdr:cNvPr id="19" name="直線コネクタ 18">
              <a:extLst>
                <a:ext uri="{FF2B5EF4-FFF2-40B4-BE49-F238E27FC236}">
                  <a16:creationId xmlns:a16="http://schemas.microsoft.com/office/drawing/2014/main" id="{D6BD7145-FF4A-1EB6-EF30-5EAEA7D4237B}"/>
                </a:ext>
              </a:extLst>
            </xdr:cNvPr>
            <xdr:cNvCxnSpPr>
              <a:cxnSpLocks/>
              <a:endCxn id="12" idx="1"/>
            </xdr:cNvCxnSpPr>
          </xdr:nvCxnSpPr>
          <xdr:spPr>
            <a:xfrm>
              <a:off x="0" y="4579507"/>
              <a:ext cx="774212" cy="1"/>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xdr:col>
      <xdr:colOff>28501</xdr:colOff>
      <xdr:row>119</xdr:row>
      <xdr:rowOff>0</xdr:rowOff>
    </xdr:from>
    <xdr:to>
      <xdr:col>9</xdr:col>
      <xdr:colOff>22150</xdr:colOff>
      <xdr:row>123</xdr:row>
      <xdr:rowOff>39688</xdr:rowOff>
    </xdr:to>
    <xdr:sp macro="" textlink="">
      <xdr:nvSpPr>
        <xdr:cNvPr id="22" name="正方形/長方形 21">
          <a:extLst>
            <a:ext uri="{FF2B5EF4-FFF2-40B4-BE49-F238E27FC236}">
              <a16:creationId xmlns:a16="http://schemas.microsoft.com/office/drawing/2014/main" id="{99536A0C-513E-88B7-928C-C9DA27EA7E9D}"/>
            </a:ext>
          </a:extLst>
        </xdr:cNvPr>
        <xdr:cNvSpPr/>
      </xdr:nvSpPr>
      <xdr:spPr>
        <a:xfrm>
          <a:off x="1381051" y="20402550"/>
          <a:ext cx="4727574" cy="725488"/>
        </a:xfrm>
        <a:prstGeom prst="rect">
          <a:avLst/>
        </a:prstGeom>
        <a:noFill/>
        <a:ln w="76200">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46568</xdr:colOff>
      <xdr:row>105</xdr:row>
      <xdr:rowOff>68686</xdr:rowOff>
    </xdr:from>
    <xdr:to>
      <xdr:col>10</xdr:col>
      <xdr:colOff>559076</xdr:colOff>
      <xdr:row>107</xdr:row>
      <xdr:rowOff>1</xdr:rowOff>
    </xdr:to>
    <xdr:cxnSp macro="">
      <xdr:nvCxnSpPr>
        <xdr:cNvPr id="23" name="コネクタ: 曲線 21">
          <a:extLst>
            <a:ext uri="{FF2B5EF4-FFF2-40B4-BE49-F238E27FC236}">
              <a16:creationId xmlns:a16="http://schemas.microsoft.com/office/drawing/2014/main" id="{E28FC27F-4EA0-46D4-9E6D-AFCF84F890E4}"/>
            </a:ext>
          </a:extLst>
        </xdr:cNvPr>
        <xdr:cNvCxnSpPr/>
      </xdr:nvCxnSpPr>
      <xdr:spPr>
        <a:xfrm rot="10800000">
          <a:off x="6133043" y="18070936"/>
          <a:ext cx="1188783" cy="274215"/>
        </a:xfrm>
        <a:prstGeom prst="curvedConnector3">
          <a:avLst>
            <a:gd name="adj1" fmla="val 50000"/>
          </a:avLst>
        </a:prstGeom>
        <a:ln w="5715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46571</xdr:colOff>
      <xdr:row>121</xdr:row>
      <xdr:rowOff>1212386</xdr:rowOff>
    </xdr:from>
    <xdr:to>
      <xdr:col>11</xdr:col>
      <xdr:colOff>20707</xdr:colOff>
      <xdr:row>122</xdr:row>
      <xdr:rowOff>952501</xdr:rowOff>
    </xdr:to>
    <xdr:cxnSp macro="">
      <xdr:nvCxnSpPr>
        <xdr:cNvPr id="24" name="コネクタ: 曲線 26">
          <a:extLst>
            <a:ext uri="{FF2B5EF4-FFF2-40B4-BE49-F238E27FC236}">
              <a16:creationId xmlns:a16="http://schemas.microsoft.com/office/drawing/2014/main" id="{D9378C72-AEC2-700C-0949-1E5D617ED5F2}"/>
            </a:ext>
          </a:extLst>
        </xdr:cNvPr>
        <xdr:cNvCxnSpPr/>
      </xdr:nvCxnSpPr>
      <xdr:spPr>
        <a:xfrm rot="10800000">
          <a:off x="6133046" y="20919611"/>
          <a:ext cx="1326686" cy="168740"/>
        </a:xfrm>
        <a:prstGeom prst="curvedConnector3">
          <a:avLst>
            <a:gd name="adj1" fmla="val 50000"/>
          </a:avLst>
        </a:prstGeom>
        <a:ln w="5715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4168913</xdr:colOff>
      <xdr:row>69</xdr:row>
      <xdr:rowOff>124239</xdr:rowOff>
    </xdr:from>
    <xdr:to>
      <xdr:col>4</xdr:col>
      <xdr:colOff>4654265</xdr:colOff>
      <xdr:row>69</xdr:row>
      <xdr:rowOff>602825</xdr:rowOff>
    </xdr:to>
    <xdr:sp macro="" textlink="">
      <xdr:nvSpPr>
        <xdr:cNvPr id="25" name="楕円 456">
          <a:extLst>
            <a:ext uri="{FF2B5EF4-FFF2-40B4-BE49-F238E27FC236}">
              <a16:creationId xmlns:a16="http://schemas.microsoft.com/office/drawing/2014/main" id="{6DD6609F-DD09-4AAA-9267-6BEEE541709A}"/>
            </a:ext>
          </a:extLst>
        </xdr:cNvPr>
        <xdr:cNvSpPr/>
      </xdr:nvSpPr>
      <xdr:spPr>
        <a:xfrm>
          <a:off x="3378338" y="11954289"/>
          <a:ext cx="0" cy="49961"/>
        </a:xfrm>
        <a:prstGeom prst="ellipse">
          <a:avLst/>
        </a:prstGeom>
        <a:solidFill>
          <a:srgbClr val="C0504D"/>
        </a:solidFill>
        <a:ln w="9525">
          <a:noFill/>
        </a:ln>
      </xdr:spPr>
      <xdr:style>
        <a:lnRef idx="2">
          <a:schemeClr val="accent1">
            <a:shade val="15000"/>
          </a:schemeClr>
        </a:lnRef>
        <a:fillRef idx="1">
          <a:schemeClr val="accent1"/>
        </a:fillRef>
        <a:effectRef idx="0">
          <a:schemeClr val="accent1"/>
        </a:effectRef>
        <a:fontRef idx="minor">
          <a:schemeClr val="lt1"/>
        </a:fontRef>
      </xdr:style>
      <xdr:txBody>
        <a:bodyPr wrap="square" lIns="72000" rIns="72000" rtlCol="0" anchor="ctr"/>
        <a:lstStyle>
          <a:defPPr>
            <a:defRPr lang="ja-JP"/>
          </a:defPPr>
          <a:lvl1pPr marL="0" algn="l" defTabSz="1439994" rtl="0" eaLnBrk="1" latinLnBrk="0" hangingPunct="1">
            <a:defRPr kumimoji="1" sz="2835" kern="1200">
              <a:solidFill>
                <a:schemeClr val="lt1"/>
              </a:solidFill>
              <a:latin typeface="+mn-lt"/>
              <a:ea typeface="+mn-ea"/>
              <a:cs typeface="+mn-cs"/>
            </a:defRPr>
          </a:lvl1pPr>
          <a:lvl2pPr marL="719997" algn="l" defTabSz="1439994" rtl="0" eaLnBrk="1" latinLnBrk="0" hangingPunct="1">
            <a:defRPr kumimoji="1" sz="2835" kern="1200">
              <a:solidFill>
                <a:schemeClr val="lt1"/>
              </a:solidFill>
              <a:latin typeface="+mn-lt"/>
              <a:ea typeface="+mn-ea"/>
              <a:cs typeface="+mn-cs"/>
            </a:defRPr>
          </a:lvl2pPr>
          <a:lvl3pPr marL="1439994" algn="l" defTabSz="1439994" rtl="0" eaLnBrk="1" latinLnBrk="0" hangingPunct="1">
            <a:defRPr kumimoji="1" sz="2835" kern="1200">
              <a:solidFill>
                <a:schemeClr val="lt1"/>
              </a:solidFill>
              <a:latin typeface="+mn-lt"/>
              <a:ea typeface="+mn-ea"/>
              <a:cs typeface="+mn-cs"/>
            </a:defRPr>
          </a:lvl3pPr>
          <a:lvl4pPr marL="2159991" algn="l" defTabSz="1439994" rtl="0" eaLnBrk="1" latinLnBrk="0" hangingPunct="1">
            <a:defRPr kumimoji="1" sz="2835" kern="1200">
              <a:solidFill>
                <a:schemeClr val="lt1"/>
              </a:solidFill>
              <a:latin typeface="+mn-lt"/>
              <a:ea typeface="+mn-ea"/>
              <a:cs typeface="+mn-cs"/>
            </a:defRPr>
          </a:lvl4pPr>
          <a:lvl5pPr marL="2879988" algn="l" defTabSz="1439994" rtl="0" eaLnBrk="1" latinLnBrk="0" hangingPunct="1">
            <a:defRPr kumimoji="1" sz="2835" kern="1200">
              <a:solidFill>
                <a:schemeClr val="lt1"/>
              </a:solidFill>
              <a:latin typeface="+mn-lt"/>
              <a:ea typeface="+mn-ea"/>
              <a:cs typeface="+mn-cs"/>
            </a:defRPr>
          </a:lvl5pPr>
          <a:lvl6pPr marL="3599987" algn="l" defTabSz="1439994" rtl="0" eaLnBrk="1" latinLnBrk="0" hangingPunct="1">
            <a:defRPr kumimoji="1" sz="2835" kern="1200">
              <a:solidFill>
                <a:schemeClr val="lt1"/>
              </a:solidFill>
              <a:latin typeface="+mn-lt"/>
              <a:ea typeface="+mn-ea"/>
              <a:cs typeface="+mn-cs"/>
            </a:defRPr>
          </a:lvl6pPr>
          <a:lvl7pPr marL="4319983" algn="l" defTabSz="1439994" rtl="0" eaLnBrk="1" latinLnBrk="0" hangingPunct="1">
            <a:defRPr kumimoji="1" sz="2835" kern="1200">
              <a:solidFill>
                <a:schemeClr val="lt1"/>
              </a:solidFill>
              <a:latin typeface="+mn-lt"/>
              <a:ea typeface="+mn-ea"/>
              <a:cs typeface="+mn-cs"/>
            </a:defRPr>
          </a:lvl7pPr>
          <a:lvl8pPr marL="5039980" algn="l" defTabSz="1439994" rtl="0" eaLnBrk="1" latinLnBrk="0" hangingPunct="1">
            <a:defRPr kumimoji="1" sz="2835" kern="1200">
              <a:solidFill>
                <a:schemeClr val="lt1"/>
              </a:solidFill>
              <a:latin typeface="+mn-lt"/>
              <a:ea typeface="+mn-ea"/>
              <a:cs typeface="+mn-cs"/>
            </a:defRPr>
          </a:lvl8pPr>
          <a:lvl9pPr marL="5759977" algn="l" defTabSz="1439994" rtl="0" eaLnBrk="1" latinLnBrk="0" hangingPunct="1">
            <a:defRPr kumimoji="1" sz="2835" kern="1200">
              <a:solidFill>
                <a:schemeClr val="lt1"/>
              </a:solidFill>
              <a:latin typeface="+mn-lt"/>
              <a:ea typeface="+mn-ea"/>
              <a:cs typeface="+mn-cs"/>
            </a:defRPr>
          </a:lvl9pPr>
        </a:lstStyle>
        <a:p>
          <a:pPr algn="ctr"/>
          <a:r>
            <a:rPr lang="en-US" altLang="ja-JP" sz="3200">
              <a:solidFill>
                <a:schemeClr val="bg1"/>
              </a:solidFill>
              <a:latin typeface="Meiryo UI" panose="020B0604030504040204" pitchFamily="50" charset="-128"/>
              <a:ea typeface="Meiryo UI" panose="020B0604030504040204" pitchFamily="50" charset="-128"/>
            </a:rPr>
            <a:t>ⅰ</a:t>
          </a:r>
          <a:endParaRPr kumimoji="1" lang="ja-JP" altLang="en-US" sz="3200">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1</xdr:col>
      <xdr:colOff>236842</xdr:colOff>
      <xdr:row>6</xdr:row>
      <xdr:rowOff>311554</xdr:rowOff>
    </xdr:from>
    <xdr:to>
      <xdr:col>7</xdr:col>
      <xdr:colOff>0</xdr:colOff>
      <xdr:row>25</xdr:row>
      <xdr:rowOff>317499</xdr:rowOff>
    </xdr:to>
    <xdr:sp macro="" textlink="">
      <xdr:nvSpPr>
        <xdr:cNvPr id="26" name="正方形/長方形 25">
          <a:extLst>
            <a:ext uri="{FF2B5EF4-FFF2-40B4-BE49-F238E27FC236}">
              <a16:creationId xmlns:a16="http://schemas.microsoft.com/office/drawing/2014/main" id="{2B1580BB-6FBF-D24C-650E-144B1B930F67}"/>
            </a:ext>
          </a:extLst>
        </xdr:cNvPr>
        <xdr:cNvSpPr/>
      </xdr:nvSpPr>
      <xdr:spPr>
        <a:xfrm>
          <a:off x="913117" y="1197379"/>
          <a:ext cx="3820808" cy="3263495"/>
        </a:xfrm>
        <a:prstGeom prst="rect">
          <a:avLst/>
        </a:prstGeom>
        <a:solidFill>
          <a:schemeClr val="accent2">
            <a:lumMod val="20000"/>
            <a:lumOff val="80000"/>
          </a:schemeClr>
        </a:solidFill>
        <a:ln w="9525">
          <a:noFill/>
        </a:ln>
      </xdr:spPr>
      <xdr:style>
        <a:lnRef idx="2">
          <a:schemeClr val="accent1">
            <a:shade val="15000"/>
          </a:schemeClr>
        </a:lnRef>
        <a:fillRef idx="1">
          <a:schemeClr val="accent1"/>
        </a:fillRef>
        <a:effectRef idx="0">
          <a:schemeClr val="accent1"/>
        </a:effectRef>
        <a:fontRef idx="minor">
          <a:schemeClr val="lt1"/>
        </a:fontRef>
      </xdr:style>
      <xdr:txBody>
        <a:bodyPr wrap="square" lIns="504000" rIns="72000" rtlCol="0" anchor="ctr"/>
        <a:lstStyle>
          <a:defPPr>
            <a:defRPr lang="ja-JP"/>
          </a:defPPr>
          <a:lvl1pPr marL="0" algn="l" defTabSz="1439994" rtl="0" eaLnBrk="1" latinLnBrk="0" hangingPunct="1">
            <a:defRPr kumimoji="1" sz="2835" kern="1200">
              <a:solidFill>
                <a:schemeClr val="lt1"/>
              </a:solidFill>
              <a:latin typeface="+mn-lt"/>
              <a:ea typeface="+mn-ea"/>
              <a:cs typeface="+mn-cs"/>
            </a:defRPr>
          </a:lvl1pPr>
          <a:lvl2pPr marL="719997" algn="l" defTabSz="1439994" rtl="0" eaLnBrk="1" latinLnBrk="0" hangingPunct="1">
            <a:defRPr kumimoji="1" sz="2835" kern="1200">
              <a:solidFill>
                <a:schemeClr val="lt1"/>
              </a:solidFill>
              <a:latin typeface="+mn-lt"/>
              <a:ea typeface="+mn-ea"/>
              <a:cs typeface="+mn-cs"/>
            </a:defRPr>
          </a:lvl2pPr>
          <a:lvl3pPr marL="1439994" algn="l" defTabSz="1439994" rtl="0" eaLnBrk="1" latinLnBrk="0" hangingPunct="1">
            <a:defRPr kumimoji="1" sz="2835" kern="1200">
              <a:solidFill>
                <a:schemeClr val="lt1"/>
              </a:solidFill>
              <a:latin typeface="+mn-lt"/>
              <a:ea typeface="+mn-ea"/>
              <a:cs typeface="+mn-cs"/>
            </a:defRPr>
          </a:lvl3pPr>
          <a:lvl4pPr marL="2159991" algn="l" defTabSz="1439994" rtl="0" eaLnBrk="1" latinLnBrk="0" hangingPunct="1">
            <a:defRPr kumimoji="1" sz="2835" kern="1200">
              <a:solidFill>
                <a:schemeClr val="lt1"/>
              </a:solidFill>
              <a:latin typeface="+mn-lt"/>
              <a:ea typeface="+mn-ea"/>
              <a:cs typeface="+mn-cs"/>
            </a:defRPr>
          </a:lvl4pPr>
          <a:lvl5pPr marL="2879988" algn="l" defTabSz="1439994" rtl="0" eaLnBrk="1" latinLnBrk="0" hangingPunct="1">
            <a:defRPr kumimoji="1" sz="2835" kern="1200">
              <a:solidFill>
                <a:schemeClr val="lt1"/>
              </a:solidFill>
              <a:latin typeface="+mn-lt"/>
              <a:ea typeface="+mn-ea"/>
              <a:cs typeface="+mn-cs"/>
            </a:defRPr>
          </a:lvl5pPr>
          <a:lvl6pPr marL="3599987" algn="l" defTabSz="1439994" rtl="0" eaLnBrk="1" latinLnBrk="0" hangingPunct="1">
            <a:defRPr kumimoji="1" sz="2835" kern="1200">
              <a:solidFill>
                <a:schemeClr val="lt1"/>
              </a:solidFill>
              <a:latin typeface="+mn-lt"/>
              <a:ea typeface="+mn-ea"/>
              <a:cs typeface="+mn-cs"/>
            </a:defRPr>
          </a:lvl6pPr>
          <a:lvl7pPr marL="4319983" algn="l" defTabSz="1439994" rtl="0" eaLnBrk="1" latinLnBrk="0" hangingPunct="1">
            <a:defRPr kumimoji="1" sz="2835" kern="1200">
              <a:solidFill>
                <a:schemeClr val="lt1"/>
              </a:solidFill>
              <a:latin typeface="+mn-lt"/>
              <a:ea typeface="+mn-ea"/>
              <a:cs typeface="+mn-cs"/>
            </a:defRPr>
          </a:lvl7pPr>
          <a:lvl8pPr marL="5039980" algn="l" defTabSz="1439994" rtl="0" eaLnBrk="1" latinLnBrk="0" hangingPunct="1">
            <a:defRPr kumimoji="1" sz="2835" kern="1200">
              <a:solidFill>
                <a:schemeClr val="lt1"/>
              </a:solidFill>
              <a:latin typeface="+mn-lt"/>
              <a:ea typeface="+mn-ea"/>
              <a:cs typeface="+mn-cs"/>
            </a:defRPr>
          </a:lvl8pPr>
          <a:lvl9pPr marL="5759977" algn="l" defTabSz="1439994" rtl="0" eaLnBrk="1" latinLnBrk="0" hangingPunct="1">
            <a:defRPr kumimoji="1" sz="2835" kern="1200">
              <a:solidFill>
                <a:schemeClr val="lt1"/>
              </a:solidFill>
              <a:latin typeface="+mn-lt"/>
              <a:ea typeface="+mn-ea"/>
              <a:cs typeface="+mn-cs"/>
            </a:defRPr>
          </a:lvl9pPr>
        </a:lstStyle>
        <a:p>
          <a:pPr marL="444500" defTabSz="1135063">
            <a:spcAft>
              <a:spcPts val="2400"/>
            </a:spcAft>
          </a:pPr>
          <a:r>
            <a:rPr lang="ja-JP" altLang="en-US" sz="2000" b="1" u="sng">
              <a:solidFill>
                <a:schemeClr val="tx1">
                  <a:lumMod val="75000"/>
                  <a:lumOff val="25000"/>
                </a:schemeClr>
              </a:solidFill>
              <a:latin typeface="Meiryo UI" panose="020B0604030504040204" pitchFamily="50" charset="-128"/>
              <a:ea typeface="Meiryo UI" panose="020B0604030504040204" pitchFamily="50" charset="-128"/>
            </a:rPr>
            <a:t>定格出力が異なる設備</a:t>
          </a:r>
          <a:r>
            <a:rPr lang="en-US" altLang="ja-JP" sz="2000" b="1" u="sng">
              <a:solidFill>
                <a:schemeClr val="tx1">
                  <a:lumMod val="75000"/>
                  <a:lumOff val="25000"/>
                </a:schemeClr>
              </a:solidFill>
              <a:latin typeface="Meiryo UI" panose="020B0604030504040204" pitchFamily="50" charset="-128"/>
              <a:ea typeface="Meiryo UI" panose="020B0604030504040204" pitchFamily="50" charset="-128"/>
            </a:rPr>
            <a:t>(PCS/</a:t>
          </a:r>
          <a:r>
            <a:rPr lang="ja-JP" altLang="en-US" sz="2000" b="1" u="sng">
              <a:solidFill>
                <a:schemeClr val="tx1">
                  <a:lumMod val="75000"/>
                  <a:lumOff val="25000"/>
                </a:schemeClr>
              </a:solidFill>
              <a:latin typeface="Meiryo UI" panose="020B0604030504040204" pitchFamily="50" charset="-128"/>
              <a:ea typeface="Meiryo UI" panose="020B0604030504040204" pitchFamily="50" charset="-128"/>
            </a:rPr>
            <a:t>パネル</a:t>
          </a:r>
          <a:r>
            <a:rPr lang="en-US" altLang="ja-JP" sz="2000" b="1" u="sng">
              <a:solidFill>
                <a:schemeClr val="tx1">
                  <a:lumMod val="75000"/>
                  <a:lumOff val="25000"/>
                </a:schemeClr>
              </a:solidFill>
              <a:latin typeface="Meiryo UI" panose="020B0604030504040204" pitchFamily="50" charset="-128"/>
              <a:ea typeface="Meiryo UI" panose="020B0604030504040204" pitchFamily="50" charset="-128"/>
            </a:rPr>
            <a:t>)</a:t>
          </a:r>
          <a:r>
            <a:rPr lang="ja-JP" altLang="en-US" sz="2000" b="1" u="sng">
              <a:solidFill>
                <a:schemeClr val="tx1">
                  <a:lumMod val="75000"/>
                  <a:lumOff val="25000"/>
                </a:schemeClr>
              </a:solidFill>
              <a:latin typeface="Meiryo UI" panose="020B0604030504040204" pitchFamily="50" charset="-128"/>
              <a:ea typeface="Meiryo UI" panose="020B0604030504040204" pitchFamily="50" charset="-128"/>
            </a:rPr>
            <a:t>は何種類あるか</a:t>
          </a:r>
          <a:r>
            <a:rPr lang="ja-JP" altLang="en-US" sz="2000">
              <a:solidFill>
                <a:schemeClr val="tx1">
                  <a:lumMod val="75000"/>
                  <a:lumOff val="25000"/>
                </a:schemeClr>
              </a:solidFill>
              <a:latin typeface="Meiryo UI" panose="020B0604030504040204" pitchFamily="50" charset="-128"/>
              <a:ea typeface="Meiryo UI" panose="020B0604030504040204" pitchFamily="50" charset="-128"/>
            </a:rPr>
            <a:t>をご確認ください</a:t>
          </a:r>
          <a:br>
            <a:rPr lang="en-US" altLang="ja-JP" sz="2000">
              <a:solidFill>
                <a:schemeClr val="tx1">
                  <a:lumMod val="75000"/>
                  <a:lumOff val="25000"/>
                </a:schemeClr>
              </a:solidFill>
              <a:latin typeface="Meiryo UI" panose="020B0604030504040204" pitchFamily="50" charset="-128"/>
              <a:ea typeface="Meiryo UI" panose="020B0604030504040204" pitchFamily="50" charset="-128"/>
            </a:rPr>
          </a:br>
          <a:r>
            <a:rPr lang="en-US" altLang="ja-JP" sz="2000">
              <a:solidFill>
                <a:schemeClr val="tx1">
                  <a:lumMod val="75000"/>
                  <a:lumOff val="25000"/>
                </a:schemeClr>
              </a:solidFill>
              <a:latin typeface="Meiryo UI" panose="020B0604030504040204" pitchFamily="50" charset="-128"/>
              <a:ea typeface="Meiryo UI" panose="020B0604030504040204" pitchFamily="50" charset="-128"/>
            </a:rPr>
            <a:t>※</a:t>
          </a:r>
          <a:r>
            <a:rPr lang="ja-JP" altLang="en-US" sz="2000">
              <a:solidFill>
                <a:schemeClr val="tx1">
                  <a:lumMod val="75000"/>
                  <a:lumOff val="25000"/>
                </a:schemeClr>
              </a:solidFill>
              <a:latin typeface="Meiryo UI" panose="020B0604030504040204" pitchFamily="50" charset="-128"/>
              <a:ea typeface="Meiryo UI" panose="020B0604030504040204" pitchFamily="50" charset="-128"/>
            </a:rPr>
            <a:t>出力制限装置によって定格出力を制限している場合は、別の定格出力の設備として記載ください</a:t>
          </a:r>
          <a:endParaRPr lang="en-US" altLang="ja-JP" sz="2000">
            <a:solidFill>
              <a:schemeClr val="tx1">
                <a:lumMod val="75000"/>
                <a:lumOff val="25000"/>
              </a:schemeClr>
            </a:solidFill>
            <a:latin typeface="Meiryo UI" panose="020B0604030504040204" pitchFamily="50" charset="-128"/>
            <a:ea typeface="Meiryo UI" panose="020B0604030504040204" pitchFamily="50" charset="-128"/>
          </a:endParaRPr>
        </a:p>
        <a:p>
          <a:pPr marL="444500">
            <a:spcAft>
              <a:spcPts val="2400"/>
            </a:spcAft>
          </a:pPr>
          <a:r>
            <a:rPr lang="ja-JP" altLang="en-US" sz="2000" b="1" u="sng">
              <a:solidFill>
                <a:schemeClr val="tx1">
                  <a:lumMod val="75000"/>
                  <a:lumOff val="25000"/>
                </a:schemeClr>
              </a:solidFill>
              <a:latin typeface="Meiryo UI" panose="020B0604030504040204" pitchFamily="50" charset="-128"/>
              <a:ea typeface="Meiryo UI" panose="020B0604030504040204" pitchFamily="50" charset="-128"/>
            </a:rPr>
            <a:t>定格出力が異なる設備</a:t>
          </a:r>
          <a:r>
            <a:rPr lang="en-US" altLang="ja-JP" sz="2000" b="1" u="sng">
              <a:solidFill>
                <a:schemeClr val="tx1">
                  <a:lumMod val="75000"/>
                  <a:lumOff val="25000"/>
                </a:schemeClr>
              </a:solidFill>
              <a:latin typeface="Meiryo UI" panose="020B0604030504040204" pitchFamily="50" charset="-128"/>
              <a:ea typeface="Meiryo UI" panose="020B0604030504040204" pitchFamily="50" charset="-128"/>
            </a:rPr>
            <a:t>(PCS/</a:t>
          </a:r>
          <a:r>
            <a:rPr lang="ja-JP" altLang="en-US" sz="2000" b="1" u="sng">
              <a:solidFill>
                <a:schemeClr val="tx1">
                  <a:lumMod val="75000"/>
                  <a:lumOff val="25000"/>
                </a:schemeClr>
              </a:solidFill>
              <a:latin typeface="Meiryo UI" panose="020B0604030504040204" pitchFamily="50" charset="-128"/>
              <a:ea typeface="Meiryo UI" panose="020B0604030504040204" pitchFamily="50" charset="-128"/>
            </a:rPr>
            <a:t>パネル</a:t>
          </a:r>
          <a:r>
            <a:rPr lang="en-US" altLang="ja-JP" sz="2000" b="1" u="sng">
              <a:solidFill>
                <a:schemeClr val="tx1">
                  <a:lumMod val="75000"/>
                  <a:lumOff val="25000"/>
                </a:schemeClr>
              </a:solidFill>
              <a:latin typeface="Meiryo UI" panose="020B0604030504040204" pitchFamily="50" charset="-128"/>
              <a:ea typeface="Meiryo UI" panose="020B0604030504040204" pitchFamily="50" charset="-128"/>
            </a:rPr>
            <a:t>)</a:t>
          </a:r>
          <a:r>
            <a:rPr lang="ja-JP" altLang="en-US" sz="2000" b="1" u="sng">
              <a:solidFill>
                <a:schemeClr val="tx1">
                  <a:lumMod val="75000"/>
                  <a:lumOff val="25000"/>
                </a:schemeClr>
              </a:solidFill>
              <a:latin typeface="Meiryo UI" panose="020B0604030504040204" pitchFamily="50" charset="-128"/>
              <a:ea typeface="Meiryo UI" panose="020B0604030504040204" pitchFamily="50" charset="-128"/>
            </a:rPr>
            <a:t> に分けて</a:t>
          </a:r>
          <a:r>
            <a:rPr lang="ja-JP" altLang="en-US" sz="2000">
              <a:solidFill>
                <a:schemeClr val="tx1">
                  <a:lumMod val="75000"/>
                  <a:lumOff val="25000"/>
                </a:schemeClr>
              </a:solidFill>
              <a:latin typeface="Meiryo UI" panose="020B0604030504040204" pitchFamily="50" charset="-128"/>
              <a:ea typeface="Meiryo UI" panose="020B0604030504040204" pitchFamily="50" charset="-128"/>
            </a:rPr>
            <a:t>入力シートに情報を記載ください</a:t>
          </a:r>
          <a:endParaRPr lang="en-US" altLang="ja-JP" sz="2000">
            <a:solidFill>
              <a:schemeClr val="tx1">
                <a:lumMod val="75000"/>
                <a:lumOff val="25000"/>
              </a:schemeClr>
            </a:solidFill>
            <a:latin typeface="Meiryo UI" panose="020B0604030504040204" pitchFamily="50" charset="-128"/>
            <a:ea typeface="Meiryo UI" panose="020B0604030504040204" pitchFamily="50" charset="-128"/>
          </a:endParaRPr>
        </a:p>
        <a:p>
          <a:pPr marL="444500">
            <a:spcAft>
              <a:spcPts val="2400"/>
            </a:spcAft>
          </a:pPr>
          <a:r>
            <a:rPr lang="ja-JP" altLang="en-US" sz="2000" b="1" u="sng">
              <a:solidFill>
                <a:schemeClr val="tx1">
                  <a:lumMod val="75000"/>
                  <a:lumOff val="25000"/>
                </a:schemeClr>
              </a:solidFill>
              <a:latin typeface="Meiryo UI" panose="020B0604030504040204" pitchFamily="50" charset="-128"/>
              <a:ea typeface="Meiryo UI" panose="020B0604030504040204" pitchFamily="50" charset="-128"/>
            </a:rPr>
            <a:t>定格出力が同じ設備の中で、パネル枚数の構成ごとの内訳を</a:t>
          </a:r>
          <a:r>
            <a:rPr lang="ja-JP" altLang="en-US" sz="2000">
              <a:solidFill>
                <a:schemeClr val="tx1">
                  <a:lumMod val="75000"/>
                  <a:lumOff val="25000"/>
                </a:schemeClr>
              </a:solidFill>
              <a:latin typeface="Meiryo UI" panose="020B0604030504040204" pitchFamily="50" charset="-128"/>
              <a:ea typeface="Meiryo UI" panose="020B0604030504040204" pitchFamily="50" charset="-128"/>
            </a:rPr>
            <a:t>記載ください</a:t>
          </a:r>
          <a:endParaRPr lang="en-US" altLang="ja-JP" sz="2000">
            <a:solidFill>
              <a:schemeClr val="tx1">
                <a:lumMod val="75000"/>
                <a:lumOff val="25000"/>
              </a:schemeClr>
            </a:solidFill>
            <a:latin typeface="Meiryo UI" panose="020B0604030504040204" pitchFamily="50" charset="-128"/>
            <a:ea typeface="Meiryo UI" panose="020B0604030504040204" pitchFamily="50" charset="-128"/>
          </a:endParaRPr>
        </a:p>
        <a:p>
          <a:pPr marL="444500">
            <a:spcAft>
              <a:spcPts val="2400"/>
            </a:spcAft>
          </a:pPr>
          <a:r>
            <a:rPr lang="ja-JP" altLang="en-US" sz="2000" b="1" u="sng">
              <a:solidFill>
                <a:schemeClr val="tx1">
                  <a:lumMod val="75000"/>
                  <a:lumOff val="25000"/>
                </a:schemeClr>
              </a:solidFill>
              <a:latin typeface="Meiryo UI" panose="020B0604030504040204" pitchFamily="50" charset="-128"/>
              <a:ea typeface="Meiryo UI" panose="020B0604030504040204" pitchFamily="50" charset="-128"/>
            </a:rPr>
            <a:t>自家消費電力最大・最小</a:t>
          </a:r>
          <a:r>
            <a:rPr lang="ja-JP" altLang="en-US" sz="2000">
              <a:solidFill>
                <a:schemeClr val="tx1">
                  <a:lumMod val="75000"/>
                  <a:lumOff val="25000"/>
                </a:schemeClr>
              </a:solidFill>
              <a:latin typeface="Meiryo UI" panose="020B0604030504040204" pitchFamily="50" charset="-128"/>
              <a:ea typeface="Meiryo UI" panose="020B0604030504040204" pitchFamily="50" charset="-128"/>
            </a:rPr>
            <a:t>を記載ください</a:t>
          </a:r>
          <a:br>
            <a:rPr lang="en-US" altLang="ja-JP" sz="2000">
              <a:solidFill>
                <a:schemeClr val="tx1">
                  <a:lumMod val="75000"/>
                  <a:lumOff val="25000"/>
                </a:schemeClr>
              </a:solidFill>
              <a:latin typeface="Meiryo UI" panose="020B0604030504040204" pitchFamily="50" charset="-128"/>
              <a:ea typeface="Meiryo UI" panose="020B0604030504040204" pitchFamily="50" charset="-128"/>
            </a:rPr>
          </a:br>
          <a:r>
            <a:rPr lang="en-US" altLang="ja-JP" sz="2000">
              <a:solidFill>
                <a:schemeClr val="tx1">
                  <a:lumMod val="75000"/>
                  <a:lumOff val="25000"/>
                </a:schemeClr>
              </a:solidFill>
              <a:latin typeface="Meiryo UI" panose="020B0604030504040204" pitchFamily="50" charset="-128"/>
              <a:ea typeface="Meiryo UI" panose="020B0604030504040204" pitchFamily="50" charset="-128"/>
            </a:rPr>
            <a:t>※</a:t>
          </a:r>
          <a:r>
            <a:rPr lang="ja-JP" altLang="en-US" sz="2000">
              <a:solidFill>
                <a:schemeClr val="tx1">
                  <a:lumMod val="75000"/>
                  <a:lumOff val="25000"/>
                </a:schemeClr>
              </a:solidFill>
              <a:latin typeface="Meiryo UI" panose="020B0604030504040204" pitchFamily="50" charset="-128"/>
              <a:ea typeface="Meiryo UI" panose="020B0604030504040204" pitchFamily="50" charset="-128"/>
            </a:rPr>
            <a:t>定格出力合計と最大・最小受電電力は「はじめにシート」記載の</a:t>
          </a:r>
          <a:r>
            <a:rPr lang="en-US" altLang="ja-JP" sz="2000">
              <a:solidFill>
                <a:schemeClr val="tx1">
                  <a:lumMod val="75000"/>
                  <a:lumOff val="25000"/>
                </a:schemeClr>
              </a:solidFill>
              <a:latin typeface="Meiryo UI" panose="020B0604030504040204" pitchFamily="50" charset="-128"/>
              <a:ea typeface="Meiryo UI" panose="020B0604030504040204" pitchFamily="50" charset="-128"/>
            </a:rPr>
            <a:t>【</a:t>
          </a:r>
          <a:r>
            <a:rPr lang="ja-JP" altLang="en-US" sz="2000">
              <a:solidFill>
                <a:schemeClr val="tx1">
                  <a:lumMod val="75000"/>
                  <a:lumOff val="25000"/>
                </a:schemeClr>
              </a:solidFill>
              <a:latin typeface="Meiryo UI" panose="020B0604030504040204" pitchFamily="50" charset="-128"/>
              <a:ea typeface="Meiryo UI" panose="020B0604030504040204" pitchFamily="50" charset="-128"/>
            </a:rPr>
            <a:t>定格出力合計・契約受電電力の求め方</a:t>
          </a:r>
          <a:r>
            <a:rPr lang="en-US" altLang="ja-JP" sz="2000">
              <a:solidFill>
                <a:schemeClr val="tx1">
                  <a:lumMod val="75000"/>
                  <a:lumOff val="25000"/>
                </a:schemeClr>
              </a:solidFill>
              <a:latin typeface="Meiryo UI" panose="020B0604030504040204" pitchFamily="50" charset="-128"/>
              <a:ea typeface="Meiryo UI" panose="020B0604030504040204" pitchFamily="50" charset="-128"/>
            </a:rPr>
            <a:t>】</a:t>
          </a:r>
          <a:r>
            <a:rPr lang="ja-JP" altLang="en-US" sz="2000">
              <a:solidFill>
                <a:schemeClr val="tx1">
                  <a:lumMod val="75000"/>
                  <a:lumOff val="25000"/>
                </a:schemeClr>
              </a:solidFill>
              <a:latin typeface="Meiryo UI" panose="020B0604030504040204" pitchFamily="50" charset="-128"/>
              <a:ea typeface="Meiryo UI" panose="020B0604030504040204" pitchFamily="50" charset="-128"/>
            </a:rPr>
            <a:t>に則り、自動計算されます</a:t>
          </a:r>
          <a:br>
            <a:rPr lang="en-US" altLang="ja-JP" sz="2000">
              <a:solidFill>
                <a:schemeClr val="tx1">
                  <a:lumMod val="75000"/>
                  <a:lumOff val="25000"/>
                </a:schemeClr>
              </a:solidFill>
              <a:latin typeface="Meiryo UI" panose="020B0604030504040204" pitchFamily="50" charset="-128"/>
              <a:ea typeface="Meiryo UI" panose="020B0604030504040204" pitchFamily="50" charset="-128"/>
            </a:rPr>
          </a:br>
          <a:r>
            <a:rPr lang="en-US" altLang="ja-JP" sz="2000">
              <a:solidFill>
                <a:schemeClr val="tx1">
                  <a:lumMod val="75000"/>
                  <a:lumOff val="25000"/>
                </a:schemeClr>
              </a:solidFill>
              <a:latin typeface="Meiryo UI" panose="020B0604030504040204" pitchFamily="50" charset="-128"/>
              <a:ea typeface="Meiryo UI" panose="020B0604030504040204" pitchFamily="50" charset="-128"/>
            </a:rPr>
            <a:t>※EMS</a:t>
          </a:r>
          <a:r>
            <a:rPr lang="ja-JP" altLang="en-US" sz="2000">
              <a:solidFill>
                <a:schemeClr val="tx1">
                  <a:lumMod val="75000"/>
                  <a:lumOff val="25000"/>
                </a:schemeClr>
              </a:solidFill>
              <a:latin typeface="Meiryo UI" panose="020B0604030504040204" pitchFamily="50" charset="-128"/>
              <a:ea typeface="Meiryo UI" panose="020B0604030504040204" pitchFamily="50" charset="-128"/>
            </a:rPr>
            <a:t>によって定格出力合計を制御している場合は、制御後の定格出力合計も記載ください</a:t>
          </a:r>
          <a:endParaRPr lang="en-US" altLang="ja-JP" sz="2000">
            <a:solidFill>
              <a:schemeClr val="tx1">
                <a:lumMod val="75000"/>
                <a:lumOff val="25000"/>
              </a:schemeClr>
            </a:solidFill>
            <a:latin typeface="Meiryo UI" panose="020B0604030504040204" pitchFamily="50" charset="-128"/>
            <a:ea typeface="Meiryo UI" panose="020B0604030504040204" pitchFamily="50" charset="-128"/>
          </a:endParaRPr>
        </a:p>
        <a:p>
          <a:pPr marL="444500">
            <a:spcAft>
              <a:spcPts val="2400"/>
            </a:spcAft>
          </a:pPr>
          <a:r>
            <a:rPr lang="ja-JP" altLang="en-US" sz="2000" b="1" u="sng">
              <a:solidFill>
                <a:schemeClr val="tx1">
                  <a:lumMod val="75000"/>
                  <a:lumOff val="25000"/>
                </a:schemeClr>
              </a:solidFill>
              <a:latin typeface="Meiryo UI" panose="020B0604030504040204" pitchFamily="50" charset="-128"/>
              <a:ea typeface="Meiryo UI" panose="020B0604030504040204" pitchFamily="50" charset="-128"/>
            </a:rPr>
            <a:t>変更前の定格出力合計・</a:t>
          </a:r>
          <a:r>
            <a:rPr lang="en-US" altLang="ja-JP" sz="2000" b="1" u="sng">
              <a:solidFill>
                <a:schemeClr val="tx1">
                  <a:lumMod val="75000"/>
                  <a:lumOff val="25000"/>
                </a:schemeClr>
              </a:solidFill>
              <a:latin typeface="Meiryo UI" panose="020B0604030504040204" pitchFamily="50" charset="-128"/>
              <a:ea typeface="Meiryo UI" panose="020B0604030504040204" pitchFamily="50" charset="-128"/>
            </a:rPr>
            <a:t>PCS</a:t>
          </a:r>
          <a:r>
            <a:rPr lang="ja-JP" altLang="en-US" sz="2000" b="1" u="sng">
              <a:solidFill>
                <a:schemeClr val="tx1">
                  <a:lumMod val="75000"/>
                  <a:lumOff val="25000"/>
                </a:schemeClr>
              </a:solidFill>
              <a:latin typeface="Meiryo UI" panose="020B0604030504040204" pitchFamily="50" charset="-128"/>
              <a:ea typeface="Meiryo UI" panose="020B0604030504040204" pitchFamily="50" charset="-128"/>
            </a:rPr>
            <a:t>台数</a:t>
          </a:r>
          <a:r>
            <a:rPr lang="ja-JP" altLang="en-US" sz="2000">
              <a:solidFill>
                <a:schemeClr val="tx1">
                  <a:lumMod val="75000"/>
                  <a:lumOff val="25000"/>
                </a:schemeClr>
              </a:solidFill>
              <a:latin typeface="Meiryo UI" panose="020B0604030504040204" pitchFamily="50" charset="-128"/>
              <a:ea typeface="Meiryo UI" panose="020B0604030504040204" pitchFamily="50" charset="-128"/>
            </a:rPr>
            <a:t>を記載ください</a:t>
          </a:r>
        </a:p>
        <a:p>
          <a:pPr marL="444500">
            <a:spcAft>
              <a:spcPts val="2400"/>
            </a:spcAft>
          </a:pPr>
          <a:r>
            <a:rPr lang="ja-JP" altLang="en-US" sz="2000" b="1" u="sng">
              <a:solidFill>
                <a:schemeClr val="tx1">
                  <a:lumMod val="75000"/>
                  <a:lumOff val="25000"/>
                </a:schemeClr>
              </a:solidFill>
              <a:latin typeface="Meiryo UI" panose="020B0604030504040204" pitchFamily="50" charset="-128"/>
              <a:ea typeface="Meiryo UI" panose="020B0604030504040204" pitchFamily="50" charset="-128"/>
            </a:rPr>
            <a:t>変更前の最大受電電力</a:t>
          </a:r>
          <a:r>
            <a:rPr lang="ja-JP" altLang="en-US" sz="2000">
              <a:solidFill>
                <a:schemeClr val="tx1">
                  <a:lumMod val="75000"/>
                  <a:lumOff val="25000"/>
                </a:schemeClr>
              </a:solidFill>
              <a:latin typeface="Meiryo UI" panose="020B0604030504040204" pitchFamily="50" charset="-128"/>
              <a:ea typeface="Meiryo UI" panose="020B0604030504040204" pitchFamily="50" charset="-128"/>
            </a:rPr>
            <a:t>を記載ください</a:t>
          </a:r>
        </a:p>
      </xdr:txBody>
    </xdr:sp>
    <xdr:clientData/>
  </xdr:twoCellAnchor>
  <xdr:twoCellAnchor>
    <xdr:from>
      <xdr:col>2</xdr:col>
      <xdr:colOff>141981</xdr:colOff>
      <xdr:row>9</xdr:row>
      <xdr:rowOff>62510</xdr:rowOff>
    </xdr:from>
    <xdr:to>
      <xdr:col>2</xdr:col>
      <xdr:colOff>623253</xdr:colOff>
      <xdr:row>10</xdr:row>
      <xdr:rowOff>162454</xdr:rowOff>
    </xdr:to>
    <xdr:sp macro="" textlink="">
      <xdr:nvSpPr>
        <xdr:cNvPr id="27" name="楕円 17">
          <a:extLst>
            <a:ext uri="{FF2B5EF4-FFF2-40B4-BE49-F238E27FC236}">
              <a16:creationId xmlns:a16="http://schemas.microsoft.com/office/drawing/2014/main" id="{2E311237-3A22-46FF-109B-79A52096E990}"/>
            </a:ext>
          </a:extLst>
        </xdr:cNvPr>
        <xdr:cNvSpPr/>
      </xdr:nvSpPr>
      <xdr:spPr>
        <a:xfrm>
          <a:off x="1494531" y="1605560"/>
          <a:ext cx="481272" cy="271394"/>
        </a:xfrm>
        <a:prstGeom prst="ellipse">
          <a:avLst/>
        </a:prstGeom>
        <a:solidFill>
          <a:srgbClr val="C0504D"/>
        </a:solidFill>
        <a:ln w="9525">
          <a:noFill/>
        </a:ln>
      </xdr:spPr>
      <xdr:style>
        <a:lnRef idx="2">
          <a:schemeClr val="accent1">
            <a:shade val="15000"/>
          </a:schemeClr>
        </a:lnRef>
        <a:fillRef idx="1">
          <a:schemeClr val="accent1"/>
        </a:fillRef>
        <a:effectRef idx="0">
          <a:schemeClr val="accent1"/>
        </a:effectRef>
        <a:fontRef idx="minor">
          <a:schemeClr val="lt1"/>
        </a:fontRef>
      </xdr:style>
      <xdr:txBody>
        <a:bodyPr wrap="square" lIns="72000" rIns="72000" rtlCol="0" anchor="ctr"/>
        <a:lstStyle>
          <a:defPPr>
            <a:defRPr lang="ja-JP"/>
          </a:defPPr>
          <a:lvl1pPr marL="0" algn="l" defTabSz="1439994" rtl="0" eaLnBrk="1" latinLnBrk="0" hangingPunct="1">
            <a:defRPr kumimoji="1" sz="2835" kern="1200">
              <a:solidFill>
                <a:schemeClr val="lt1"/>
              </a:solidFill>
              <a:latin typeface="+mn-lt"/>
              <a:ea typeface="+mn-ea"/>
              <a:cs typeface="+mn-cs"/>
            </a:defRPr>
          </a:lvl1pPr>
          <a:lvl2pPr marL="719997" algn="l" defTabSz="1439994" rtl="0" eaLnBrk="1" latinLnBrk="0" hangingPunct="1">
            <a:defRPr kumimoji="1" sz="2835" kern="1200">
              <a:solidFill>
                <a:schemeClr val="lt1"/>
              </a:solidFill>
              <a:latin typeface="+mn-lt"/>
              <a:ea typeface="+mn-ea"/>
              <a:cs typeface="+mn-cs"/>
            </a:defRPr>
          </a:lvl2pPr>
          <a:lvl3pPr marL="1439994" algn="l" defTabSz="1439994" rtl="0" eaLnBrk="1" latinLnBrk="0" hangingPunct="1">
            <a:defRPr kumimoji="1" sz="2835" kern="1200">
              <a:solidFill>
                <a:schemeClr val="lt1"/>
              </a:solidFill>
              <a:latin typeface="+mn-lt"/>
              <a:ea typeface="+mn-ea"/>
              <a:cs typeface="+mn-cs"/>
            </a:defRPr>
          </a:lvl3pPr>
          <a:lvl4pPr marL="2159991" algn="l" defTabSz="1439994" rtl="0" eaLnBrk="1" latinLnBrk="0" hangingPunct="1">
            <a:defRPr kumimoji="1" sz="2835" kern="1200">
              <a:solidFill>
                <a:schemeClr val="lt1"/>
              </a:solidFill>
              <a:latin typeface="+mn-lt"/>
              <a:ea typeface="+mn-ea"/>
              <a:cs typeface="+mn-cs"/>
            </a:defRPr>
          </a:lvl4pPr>
          <a:lvl5pPr marL="2879988" algn="l" defTabSz="1439994" rtl="0" eaLnBrk="1" latinLnBrk="0" hangingPunct="1">
            <a:defRPr kumimoji="1" sz="2835" kern="1200">
              <a:solidFill>
                <a:schemeClr val="lt1"/>
              </a:solidFill>
              <a:latin typeface="+mn-lt"/>
              <a:ea typeface="+mn-ea"/>
              <a:cs typeface="+mn-cs"/>
            </a:defRPr>
          </a:lvl5pPr>
          <a:lvl6pPr marL="3599987" algn="l" defTabSz="1439994" rtl="0" eaLnBrk="1" latinLnBrk="0" hangingPunct="1">
            <a:defRPr kumimoji="1" sz="2835" kern="1200">
              <a:solidFill>
                <a:schemeClr val="lt1"/>
              </a:solidFill>
              <a:latin typeface="+mn-lt"/>
              <a:ea typeface="+mn-ea"/>
              <a:cs typeface="+mn-cs"/>
            </a:defRPr>
          </a:lvl6pPr>
          <a:lvl7pPr marL="4319983" algn="l" defTabSz="1439994" rtl="0" eaLnBrk="1" latinLnBrk="0" hangingPunct="1">
            <a:defRPr kumimoji="1" sz="2835" kern="1200">
              <a:solidFill>
                <a:schemeClr val="lt1"/>
              </a:solidFill>
              <a:latin typeface="+mn-lt"/>
              <a:ea typeface="+mn-ea"/>
              <a:cs typeface="+mn-cs"/>
            </a:defRPr>
          </a:lvl7pPr>
          <a:lvl8pPr marL="5039980" algn="l" defTabSz="1439994" rtl="0" eaLnBrk="1" latinLnBrk="0" hangingPunct="1">
            <a:defRPr kumimoji="1" sz="2835" kern="1200">
              <a:solidFill>
                <a:schemeClr val="lt1"/>
              </a:solidFill>
              <a:latin typeface="+mn-lt"/>
              <a:ea typeface="+mn-ea"/>
              <a:cs typeface="+mn-cs"/>
            </a:defRPr>
          </a:lvl8pPr>
          <a:lvl9pPr marL="5759977" algn="l" defTabSz="1439994" rtl="0" eaLnBrk="1" latinLnBrk="0" hangingPunct="1">
            <a:defRPr kumimoji="1" sz="2835" kern="1200">
              <a:solidFill>
                <a:schemeClr val="lt1"/>
              </a:solidFill>
              <a:latin typeface="+mn-lt"/>
              <a:ea typeface="+mn-ea"/>
              <a:cs typeface="+mn-cs"/>
            </a:defRPr>
          </a:lvl9pPr>
        </a:lstStyle>
        <a:p>
          <a:pPr algn="ctr"/>
          <a:r>
            <a:rPr lang="en-US" altLang="ja-JP" sz="3200">
              <a:solidFill>
                <a:schemeClr val="bg1"/>
              </a:solidFill>
              <a:latin typeface="Meiryo UI" panose="020B0604030504040204" pitchFamily="50" charset="-128"/>
              <a:ea typeface="Meiryo UI" panose="020B0604030504040204" pitchFamily="50" charset="-128"/>
            </a:rPr>
            <a:t>ⅰ</a:t>
          </a:r>
          <a:endParaRPr kumimoji="1" lang="ja-JP" altLang="en-US" sz="3200">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2</xdr:col>
      <xdr:colOff>138808</xdr:colOff>
      <xdr:row>12</xdr:row>
      <xdr:rowOff>92769</xdr:rowOff>
    </xdr:from>
    <xdr:to>
      <xdr:col>2</xdr:col>
      <xdr:colOff>624071</xdr:colOff>
      <xdr:row>13</xdr:row>
      <xdr:rowOff>228502</xdr:rowOff>
    </xdr:to>
    <xdr:sp macro="" textlink="">
      <xdr:nvSpPr>
        <xdr:cNvPr id="28" name="楕円 18">
          <a:extLst>
            <a:ext uri="{FF2B5EF4-FFF2-40B4-BE49-F238E27FC236}">
              <a16:creationId xmlns:a16="http://schemas.microsoft.com/office/drawing/2014/main" id="{452F3A0A-80C1-B773-1E32-16141CE6930D}"/>
            </a:ext>
          </a:extLst>
        </xdr:cNvPr>
        <xdr:cNvSpPr/>
      </xdr:nvSpPr>
      <xdr:spPr>
        <a:xfrm>
          <a:off x="1491358" y="2150169"/>
          <a:ext cx="485263" cy="250033"/>
        </a:xfrm>
        <a:prstGeom prst="ellipse">
          <a:avLst/>
        </a:prstGeom>
        <a:solidFill>
          <a:srgbClr val="C0504D"/>
        </a:solidFill>
        <a:ln w="9525">
          <a:noFill/>
        </a:ln>
      </xdr:spPr>
      <xdr:style>
        <a:lnRef idx="2">
          <a:schemeClr val="accent1">
            <a:shade val="15000"/>
          </a:schemeClr>
        </a:lnRef>
        <a:fillRef idx="1">
          <a:schemeClr val="accent1"/>
        </a:fillRef>
        <a:effectRef idx="0">
          <a:schemeClr val="accent1"/>
        </a:effectRef>
        <a:fontRef idx="minor">
          <a:schemeClr val="lt1"/>
        </a:fontRef>
      </xdr:style>
      <xdr:txBody>
        <a:bodyPr wrap="square" lIns="72000" rIns="72000" rtlCol="0" anchor="ctr"/>
        <a:lstStyle>
          <a:defPPr>
            <a:defRPr lang="ja-JP"/>
          </a:defPPr>
          <a:lvl1pPr marL="0" algn="l" defTabSz="1439994" rtl="0" eaLnBrk="1" latinLnBrk="0" hangingPunct="1">
            <a:defRPr kumimoji="1" sz="2835" kern="1200">
              <a:solidFill>
                <a:schemeClr val="lt1"/>
              </a:solidFill>
              <a:latin typeface="+mn-lt"/>
              <a:ea typeface="+mn-ea"/>
              <a:cs typeface="+mn-cs"/>
            </a:defRPr>
          </a:lvl1pPr>
          <a:lvl2pPr marL="719997" algn="l" defTabSz="1439994" rtl="0" eaLnBrk="1" latinLnBrk="0" hangingPunct="1">
            <a:defRPr kumimoji="1" sz="2835" kern="1200">
              <a:solidFill>
                <a:schemeClr val="lt1"/>
              </a:solidFill>
              <a:latin typeface="+mn-lt"/>
              <a:ea typeface="+mn-ea"/>
              <a:cs typeface="+mn-cs"/>
            </a:defRPr>
          </a:lvl2pPr>
          <a:lvl3pPr marL="1439994" algn="l" defTabSz="1439994" rtl="0" eaLnBrk="1" latinLnBrk="0" hangingPunct="1">
            <a:defRPr kumimoji="1" sz="2835" kern="1200">
              <a:solidFill>
                <a:schemeClr val="lt1"/>
              </a:solidFill>
              <a:latin typeface="+mn-lt"/>
              <a:ea typeface="+mn-ea"/>
              <a:cs typeface="+mn-cs"/>
            </a:defRPr>
          </a:lvl3pPr>
          <a:lvl4pPr marL="2159991" algn="l" defTabSz="1439994" rtl="0" eaLnBrk="1" latinLnBrk="0" hangingPunct="1">
            <a:defRPr kumimoji="1" sz="2835" kern="1200">
              <a:solidFill>
                <a:schemeClr val="lt1"/>
              </a:solidFill>
              <a:latin typeface="+mn-lt"/>
              <a:ea typeface="+mn-ea"/>
              <a:cs typeface="+mn-cs"/>
            </a:defRPr>
          </a:lvl4pPr>
          <a:lvl5pPr marL="2879988" algn="l" defTabSz="1439994" rtl="0" eaLnBrk="1" latinLnBrk="0" hangingPunct="1">
            <a:defRPr kumimoji="1" sz="2835" kern="1200">
              <a:solidFill>
                <a:schemeClr val="lt1"/>
              </a:solidFill>
              <a:latin typeface="+mn-lt"/>
              <a:ea typeface="+mn-ea"/>
              <a:cs typeface="+mn-cs"/>
            </a:defRPr>
          </a:lvl5pPr>
          <a:lvl6pPr marL="3599987" algn="l" defTabSz="1439994" rtl="0" eaLnBrk="1" latinLnBrk="0" hangingPunct="1">
            <a:defRPr kumimoji="1" sz="2835" kern="1200">
              <a:solidFill>
                <a:schemeClr val="lt1"/>
              </a:solidFill>
              <a:latin typeface="+mn-lt"/>
              <a:ea typeface="+mn-ea"/>
              <a:cs typeface="+mn-cs"/>
            </a:defRPr>
          </a:lvl6pPr>
          <a:lvl7pPr marL="4319983" algn="l" defTabSz="1439994" rtl="0" eaLnBrk="1" latinLnBrk="0" hangingPunct="1">
            <a:defRPr kumimoji="1" sz="2835" kern="1200">
              <a:solidFill>
                <a:schemeClr val="lt1"/>
              </a:solidFill>
              <a:latin typeface="+mn-lt"/>
              <a:ea typeface="+mn-ea"/>
              <a:cs typeface="+mn-cs"/>
            </a:defRPr>
          </a:lvl7pPr>
          <a:lvl8pPr marL="5039980" algn="l" defTabSz="1439994" rtl="0" eaLnBrk="1" latinLnBrk="0" hangingPunct="1">
            <a:defRPr kumimoji="1" sz="2835" kern="1200">
              <a:solidFill>
                <a:schemeClr val="lt1"/>
              </a:solidFill>
              <a:latin typeface="+mn-lt"/>
              <a:ea typeface="+mn-ea"/>
              <a:cs typeface="+mn-cs"/>
            </a:defRPr>
          </a:lvl8pPr>
          <a:lvl9pPr marL="5759977" algn="l" defTabSz="1439994" rtl="0" eaLnBrk="1" latinLnBrk="0" hangingPunct="1">
            <a:defRPr kumimoji="1" sz="2835" kern="1200">
              <a:solidFill>
                <a:schemeClr val="lt1"/>
              </a:solidFill>
              <a:latin typeface="+mn-lt"/>
              <a:ea typeface="+mn-ea"/>
              <a:cs typeface="+mn-cs"/>
            </a:defRPr>
          </a:lvl9pPr>
        </a:lstStyle>
        <a:p>
          <a:pPr algn="ctr"/>
          <a:r>
            <a:rPr kumimoji="1" lang="en-US" altLang="ja-JP" sz="3200">
              <a:solidFill>
                <a:schemeClr val="bg1"/>
              </a:solidFill>
              <a:latin typeface="Meiryo UI" panose="020B0604030504040204" pitchFamily="50" charset="-128"/>
              <a:ea typeface="Meiryo UI" panose="020B0604030504040204" pitchFamily="50" charset="-128"/>
            </a:rPr>
            <a:t>ⅱ</a:t>
          </a:r>
          <a:endParaRPr kumimoji="1" lang="ja-JP" altLang="en-US" sz="3200">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2</xdr:col>
      <xdr:colOff>138808</xdr:colOff>
      <xdr:row>14</xdr:row>
      <xdr:rowOff>71006</xdr:rowOff>
    </xdr:from>
    <xdr:to>
      <xdr:col>2</xdr:col>
      <xdr:colOff>624071</xdr:colOff>
      <xdr:row>15</xdr:row>
      <xdr:rowOff>152695</xdr:rowOff>
    </xdr:to>
    <xdr:sp macro="" textlink="">
      <xdr:nvSpPr>
        <xdr:cNvPr id="29" name="楕円 19">
          <a:extLst>
            <a:ext uri="{FF2B5EF4-FFF2-40B4-BE49-F238E27FC236}">
              <a16:creationId xmlns:a16="http://schemas.microsoft.com/office/drawing/2014/main" id="{BDB32EF4-1717-2843-388C-FCF206EBFF56}"/>
            </a:ext>
          </a:extLst>
        </xdr:cNvPr>
        <xdr:cNvSpPr/>
      </xdr:nvSpPr>
      <xdr:spPr>
        <a:xfrm>
          <a:off x="1491358" y="2471306"/>
          <a:ext cx="485263" cy="253139"/>
        </a:xfrm>
        <a:prstGeom prst="ellipse">
          <a:avLst/>
        </a:prstGeom>
        <a:solidFill>
          <a:srgbClr val="C0504D"/>
        </a:solidFill>
        <a:ln w="9525">
          <a:noFill/>
        </a:ln>
      </xdr:spPr>
      <xdr:style>
        <a:lnRef idx="2">
          <a:schemeClr val="accent1">
            <a:shade val="15000"/>
          </a:schemeClr>
        </a:lnRef>
        <a:fillRef idx="1">
          <a:schemeClr val="accent1"/>
        </a:fillRef>
        <a:effectRef idx="0">
          <a:schemeClr val="accent1"/>
        </a:effectRef>
        <a:fontRef idx="minor">
          <a:schemeClr val="lt1"/>
        </a:fontRef>
      </xdr:style>
      <xdr:txBody>
        <a:bodyPr wrap="square" lIns="72000" rIns="72000" rtlCol="0" anchor="ctr"/>
        <a:lstStyle>
          <a:defPPr>
            <a:defRPr lang="ja-JP"/>
          </a:defPPr>
          <a:lvl1pPr marL="0" algn="l" defTabSz="1439994" rtl="0" eaLnBrk="1" latinLnBrk="0" hangingPunct="1">
            <a:defRPr kumimoji="1" sz="2835" kern="1200">
              <a:solidFill>
                <a:schemeClr val="lt1"/>
              </a:solidFill>
              <a:latin typeface="+mn-lt"/>
              <a:ea typeface="+mn-ea"/>
              <a:cs typeface="+mn-cs"/>
            </a:defRPr>
          </a:lvl1pPr>
          <a:lvl2pPr marL="719997" algn="l" defTabSz="1439994" rtl="0" eaLnBrk="1" latinLnBrk="0" hangingPunct="1">
            <a:defRPr kumimoji="1" sz="2835" kern="1200">
              <a:solidFill>
                <a:schemeClr val="lt1"/>
              </a:solidFill>
              <a:latin typeface="+mn-lt"/>
              <a:ea typeface="+mn-ea"/>
              <a:cs typeface="+mn-cs"/>
            </a:defRPr>
          </a:lvl2pPr>
          <a:lvl3pPr marL="1439994" algn="l" defTabSz="1439994" rtl="0" eaLnBrk="1" latinLnBrk="0" hangingPunct="1">
            <a:defRPr kumimoji="1" sz="2835" kern="1200">
              <a:solidFill>
                <a:schemeClr val="lt1"/>
              </a:solidFill>
              <a:latin typeface="+mn-lt"/>
              <a:ea typeface="+mn-ea"/>
              <a:cs typeface="+mn-cs"/>
            </a:defRPr>
          </a:lvl3pPr>
          <a:lvl4pPr marL="2159991" algn="l" defTabSz="1439994" rtl="0" eaLnBrk="1" latinLnBrk="0" hangingPunct="1">
            <a:defRPr kumimoji="1" sz="2835" kern="1200">
              <a:solidFill>
                <a:schemeClr val="lt1"/>
              </a:solidFill>
              <a:latin typeface="+mn-lt"/>
              <a:ea typeface="+mn-ea"/>
              <a:cs typeface="+mn-cs"/>
            </a:defRPr>
          </a:lvl4pPr>
          <a:lvl5pPr marL="2879988" algn="l" defTabSz="1439994" rtl="0" eaLnBrk="1" latinLnBrk="0" hangingPunct="1">
            <a:defRPr kumimoji="1" sz="2835" kern="1200">
              <a:solidFill>
                <a:schemeClr val="lt1"/>
              </a:solidFill>
              <a:latin typeface="+mn-lt"/>
              <a:ea typeface="+mn-ea"/>
              <a:cs typeface="+mn-cs"/>
            </a:defRPr>
          </a:lvl5pPr>
          <a:lvl6pPr marL="3599987" algn="l" defTabSz="1439994" rtl="0" eaLnBrk="1" latinLnBrk="0" hangingPunct="1">
            <a:defRPr kumimoji="1" sz="2835" kern="1200">
              <a:solidFill>
                <a:schemeClr val="lt1"/>
              </a:solidFill>
              <a:latin typeface="+mn-lt"/>
              <a:ea typeface="+mn-ea"/>
              <a:cs typeface="+mn-cs"/>
            </a:defRPr>
          </a:lvl6pPr>
          <a:lvl7pPr marL="4319983" algn="l" defTabSz="1439994" rtl="0" eaLnBrk="1" latinLnBrk="0" hangingPunct="1">
            <a:defRPr kumimoji="1" sz="2835" kern="1200">
              <a:solidFill>
                <a:schemeClr val="lt1"/>
              </a:solidFill>
              <a:latin typeface="+mn-lt"/>
              <a:ea typeface="+mn-ea"/>
              <a:cs typeface="+mn-cs"/>
            </a:defRPr>
          </a:lvl7pPr>
          <a:lvl8pPr marL="5039980" algn="l" defTabSz="1439994" rtl="0" eaLnBrk="1" latinLnBrk="0" hangingPunct="1">
            <a:defRPr kumimoji="1" sz="2835" kern="1200">
              <a:solidFill>
                <a:schemeClr val="lt1"/>
              </a:solidFill>
              <a:latin typeface="+mn-lt"/>
              <a:ea typeface="+mn-ea"/>
              <a:cs typeface="+mn-cs"/>
            </a:defRPr>
          </a:lvl8pPr>
          <a:lvl9pPr marL="5759977" algn="l" defTabSz="1439994" rtl="0" eaLnBrk="1" latinLnBrk="0" hangingPunct="1">
            <a:defRPr kumimoji="1" sz="2835" kern="1200">
              <a:solidFill>
                <a:schemeClr val="lt1"/>
              </a:solidFill>
              <a:latin typeface="+mn-lt"/>
              <a:ea typeface="+mn-ea"/>
              <a:cs typeface="+mn-cs"/>
            </a:defRPr>
          </a:lvl9pPr>
        </a:lstStyle>
        <a:p>
          <a:pPr algn="ctr"/>
          <a:r>
            <a:rPr lang="en-US" altLang="ja-JP" sz="3200">
              <a:solidFill>
                <a:schemeClr val="bg1"/>
              </a:solidFill>
              <a:latin typeface="Meiryo UI" panose="020B0604030504040204" pitchFamily="50" charset="-128"/>
              <a:ea typeface="Meiryo UI" panose="020B0604030504040204" pitchFamily="50" charset="-128"/>
            </a:rPr>
            <a:t>ⅲ</a:t>
          </a:r>
          <a:endParaRPr kumimoji="1" lang="ja-JP" altLang="en-US" sz="3200">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2</xdr:col>
      <xdr:colOff>138808</xdr:colOff>
      <xdr:row>15</xdr:row>
      <xdr:rowOff>378732</xdr:rowOff>
    </xdr:from>
    <xdr:to>
      <xdr:col>2</xdr:col>
      <xdr:colOff>624071</xdr:colOff>
      <xdr:row>17</xdr:row>
      <xdr:rowOff>90781</xdr:rowOff>
    </xdr:to>
    <xdr:sp macro="" textlink="">
      <xdr:nvSpPr>
        <xdr:cNvPr id="30" name="楕円 20">
          <a:extLst>
            <a:ext uri="{FF2B5EF4-FFF2-40B4-BE49-F238E27FC236}">
              <a16:creationId xmlns:a16="http://schemas.microsoft.com/office/drawing/2014/main" id="{980F7AB6-FA05-7C68-11EB-CCCD753D6271}"/>
            </a:ext>
          </a:extLst>
        </xdr:cNvPr>
        <xdr:cNvSpPr/>
      </xdr:nvSpPr>
      <xdr:spPr>
        <a:xfrm>
          <a:off x="1491358" y="2740932"/>
          <a:ext cx="485263" cy="264499"/>
        </a:xfrm>
        <a:prstGeom prst="ellipse">
          <a:avLst/>
        </a:prstGeom>
        <a:solidFill>
          <a:srgbClr val="C0504D"/>
        </a:solidFill>
        <a:ln w="9525">
          <a:noFill/>
        </a:ln>
      </xdr:spPr>
      <xdr:style>
        <a:lnRef idx="2">
          <a:schemeClr val="accent1">
            <a:shade val="15000"/>
          </a:schemeClr>
        </a:lnRef>
        <a:fillRef idx="1">
          <a:schemeClr val="accent1"/>
        </a:fillRef>
        <a:effectRef idx="0">
          <a:schemeClr val="accent1"/>
        </a:effectRef>
        <a:fontRef idx="minor">
          <a:schemeClr val="lt1"/>
        </a:fontRef>
      </xdr:style>
      <xdr:txBody>
        <a:bodyPr wrap="square" lIns="72000" rIns="72000" rtlCol="0" anchor="ctr"/>
        <a:lstStyle>
          <a:defPPr>
            <a:defRPr lang="ja-JP"/>
          </a:defPPr>
          <a:lvl1pPr marL="0" algn="l" defTabSz="1439994" rtl="0" eaLnBrk="1" latinLnBrk="0" hangingPunct="1">
            <a:defRPr kumimoji="1" sz="2835" kern="1200">
              <a:solidFill>
                <a:schemeClr val="lt1"/>
              </a:solidFill>
              <a:latin typeface="+mn-lt"/>
              <a:ea typeface="+mn-ea"/>
              <a:cs typeface="+mn-cs"/>
            </a:defRPr>
          </a:lvl1pPr>
          <a:lvl2pPr marL="719997" algn="l" defTabSz="1439994" rtl="0" eaLnBrk="1" latinLnBrk="0" hangingPunct="1">
            <a:defRPr kumimoji="1" sz="2835" kern="1200">
              <a:solidFill>
                <a:schemeClr val="lt1"/>
              </a:solidFill>
              <a:latin typeface="+mn-lt"/>
              <a:ea typeface="+mn-ea"/>
              <a:cs typeface="+mn-cs"/>
            </a:defRPr>
          </a:lvl2pPr>
          <a:lvl3pPr marL="1439994" algn="l" defTabSz="1439994" rtl="0" eaLnBrk="1" latinLnBrk="0" hangingPunct="1">
            <a:defRPr kumimoji="1" sz="2835" kern="1200">
              <a:solidFill>
                <a:schemeClr val="lt1"/>
              </a:solidFill>
              <a:latin typeface="+mn-lt"/>
              <a:ea typeface="+mn-ea"/>
              <a:cs typeface="+mn-cs"/>
            </a:defRPr>
          </a:lvl3pPr>
          <a:lvl4pPr marL="2159991" algn="l" defTabSz="1439994" rtl="0" eaLnBrk="1" latinLnBrk="0" hangingPunct="1">
            <a:defRPr kumimoji="1" sz="2835" kern="1200">
              <a:solidFill>
                <a:schemeClr val="lt1"/>
              </a:solidFill>
              <a:latin typeface="+mn-lt"/>
              <a:ea typeface="+mn-ea"/>
              <a:cs typeface="+mn-cs"/>
            </a:defRPr>
          </a:lvl4pPr>
          <a:lvl5pPr marL="2879988" algn="l" defTabSz="1439994" rtl="0" eaLnBrk="1" latinLnBrk="0" hangingPunct="1">
            <a:defRPr kumimoji="1" sz="2835" kern="1200">
              <a:solidFill>
                <a:schemeClr val="lt1"/>
              </a:solidFill>
              <a:latin typeface="+mn-lt"/>
              <a:ea typeface="+mn-ea"/>
              <a:cs typeface="+mn-cs"/>
            </a:defRPr>
          </a:lvl5pPr>
          <a:lvl6pPr marL="3599987" algn="l" defTabSz="1439994" rtl="0" eaLnBrk="1" latinLnBrk="0" hangingPunct="1">
            <a:defRPr kumimoji="1" sz="2835" kern="1200">
              <a:solidFill>
                <a:schemeClr val="lt1"/>
              </a:solidFill>
              <a:latin typeface="+mn-lt"/>
              <a:ea typeface="+mn-ea"/>
              <a:cs typeface="+mn-cs"/>
            </a:defRPr>
          </a:lvl6pPr>
          <a:lvl7pPr marL="4319983" algn="l" defTabSz="1439994" rtl="0" eaLnBrk="1" latinLnBrk="0" hangingPunct="1">
            <a:defRPr kumimoji="1" sz="2835" kern="1200">
              <a:solidFill>
                <a:schemeClr val="lt1"/>
              </a:solidFill>
              <a:latin typeface="+mn-lt"/>
              <a:ea typeface="+mn-ea"/>
              <a:cs typeface="+mn-cs"/>
            </a:defRPr>
          </a:lvl7pPr>
          <a:lvl8pPr marL="5039980" algn="l" defTabSz="1439994" rtl="0" eaLnBrk="1" latinLnBrk="0" hangingPunct="1">
            <a:defRPr kumimoji="1" sz="2835" kern="1200">
              <a:solidFill>
                <a:schemeClr val="lt1"/>
              </a:solidFill>
              <a:latin typeface="+mn-lt"/>
              <a:ea typeface="+mn-ea"/>
              <a:cs typeface="+mn-cs"/>
            </a:defRPr>
          </a:lvl8pPr>
          <a:lvl9pPr marL="5759977" algn="l" defTabSz="1439994" rtl="0" eaLnBrk="1" latinLnBrk="0" hangingPunct="1">
            <a:defRPr kumimoji="1" sz="2835" kern="1200">
              <a:solidFill>
                <a:schemeClr val="lt1"/>
              </a:solidFill>
              <a:latin typeface="+mn-lt"/>
              <a:ea typeface="+mn-ea"/>
              <a:cs typeface="+mn-cs"/>
            </a:defRPr>
          </a:lvl9pPr>
        </a:lstStyle>
        <a:p>
          <a:pPr algn="ctr"/>
          <a:r>
            <a:rPr kumimoji="1" lang="en-US" altLang="ja-JP" sz="3200">
              <a:solidFill>
                <a:schemeClr val="bg1"/>
              </a:solidFill>
              <a:latin typeface="Meiryo UI" panose="020B0604030504040204" pitchFamily="50" charset="-128"/>
              <a:ea typeface="Meiryo UI" panose="020B0604030504040204" pitchFamily="50" charset="-128"/>
            </a:rPr>
            <a:t>ⅳ</a:t>
          </a:r>
          <a:endParaRPr kumimoji="1" lang="ja-JP" altLang="en-US" sz="3200">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1</xdr:col>
      <xdr:colOff>389623</xdr:colOff>
      <xdr:row>7</xdr:row>
      <xdr:rowOff>9284</xdr:rowOff>
    </xdr:from>
    <xdr:to>
      <xdr:col>3</xdr:col>
      <xdr:colOff>282396</xdr:colOff>
      <xdr:row>9</xdr:row>
      <xdr:rowOff>30631</xdr:rowOff>
    </xdr:to>
    <xdr:sp macro="" textlink="">
      <xdr:nvSpPr>
        <xdr:cNvPr id="31" name="正方形/長方形 477">
          <a:extLst>
            <a:ext uri="{FF2B5EF4-FFF2-40B4-BE49-F238E27FC236}">
              <a16:creationId xmlns:a16="http://schemas.microsoft.com/office/drawing/2014/main" id="{48783A15-F7D3-45AB-8ACB-BF4867F3FD64}"/>
            </a:ext>
          </a:extLst>
        </xdr:cNvPr>
        <xdr:cNvSpPr/>
      </xdr:nvSpPr>
      <xdr:spPr>
        <a:xfrm>
          <a:off x="1065898" y="1209434"/>
          <a:ext cx="1245323" cy="36424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2400" b="1">
              <a:solidFill>
                <a:schemeClr val="tx1">
                  <a:lumMod val="75000"/>
                  <a:lumOff val="25000"/>
                </a:schemeClr>
              </a:solidFill>
              <a:latin typeface="Meiryo UI" panose="020B0604030504040204" pitchFamily="50" charset="-128"/>
              <a:ea typeface="Meiryo UI" panose="020B0604030504040204" pitchFamily="50" charset="-128"/>
            </a:rPr>
            <a:t>【</a:t>
          </a:r>
          <a:r>
            <a:rPr kumimoji="1" lang="ja-JP" altLang="en-US" sz="2400" b="1">
              <a:solidFill>
                <a:schemeClr val="tx1">
                  <a:lumMod val="75000"/>
                  <a:lumOff val="25000"/>
                </a:schemeClr>
              </a:solidFill>
              <a:latin typeface="Meiryo UI" panose="020B0604030504040204" pitchFamily="50" charset="-128"/>
              <a:ea typeface="Meiryo UI" panose="020B0604030504040204" pitchFamily="50" charset="-128"/>
            </a:rPr>
            <a:t>入力の流れ</a:t>
          </a:r>
          <a:r>
            <a:rPr kumimoji="1" lang="en-US" altLang="ja-JP" sz="2400" b="1">
              <a:solidFill>
                <a:schemeClr val="tx1">
                  <a:lumMod val="75000"/>
                  <a:lumOff val="25000"/>
                </a:schemeClr>
              </a:solidFill>
              <a:latin typeface="Meiryo UI" panose="020B0604030504040204" pitchFamily="50" charset="-128"/>
              <a:ea typeface="Meiryo UI" panose="020B0604030504040204" pitchFamily="50" charset="-128"/>
            </a:rPr>
            <a:t>】</a:t>
          </a:r>
          <a:endParaRPr kumimoji="1" lang="ja-JP" altLang="en-US" sz="2400" b="1">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oneCellAnchor>
    <xdr:from>
      <xdr:col>10</xdr:col>
      <xdr:colOff>499062</xdr:colOff>
      <xdr:row>70</xdr:row>
      <xdr:rowOff>277757</xdr:rowOff>
    </xdr:from>
    <xdr:ext cx="20180361" cy="8484234"/>
    <xdr:pic>
      <xdr:nvPicPr>
        <xdr:cNvPr id="32" name="図 31">
          <a:extLst>
            <a:ext uri="{FF2B5EF4-FFF2-40B4-BE49-F238E27FC236}">
              <a16:creationId xmlns:a16="http://schemas.microsoft.com/office/drawing/2014/main" id="{FA76290E-B2DD-E9B8-BF27-EB93D64876DB}"/>
            </a:ext>
          </a:extLst>
        </xdr:cNvPr>
        <xdr:cNvPicPr>
          <a:picLocks noChangeAspect="1"/>
        </xdr:cNvPicPr>
      </xdr:nvPicPr>
      <xdr:blipFill>
        <a:blip xmlns:r="http://schemas.openxmlformats.org/officeDocument/2006/relationships" r:embed="rId2"/>
        <a:stretch>
          <a:fillRect/>
        </a:stretch>
      </xdr:blipFill>
      <xdr:spPr>
        <a:xfrm>
          <a:off x="7261812" y="12174482"/>
          <a:ext cx="20180361" cy="8484234"/>
        </a:xfrm>
        <a:prstGeom prst="rect">
          <a:avLst/>
        </a:prstGeom>
        <a:ln>
          <a:solidFill>
            <a:schemeClr val="bg1">
              <a:lumMod val="65000"/>
            </a:schemeClr>
          </a:solidFill>
        </a:ln>
      </xdr:spPr>
    </xdr:pic>
    <xdr:clientData/>
  </xdr:oneCellAnchor>
  <xdr:oneCellAnchor>
    <xdr:from>
      <xdr:col>2</xdr:col>
      <xdr:colOff>345090</xdr:colOff>
      <xdr:row>28</xdr:row>
      <xdr:rowOff>290113</xdr:rowOff>
    </xdr:from>
    <xdr:ext cx="28349749" cy="12783161"/>
    <xdr:pic>
      <xdr:nvPicPr>
        <xdr:cNvPr id="33" name="図 32">
          <a:extLst>
            <a:ext uri="{FF2B5EF4-FFF2-40B4-BE49-F238E27FC236}">
              <a16:creationId xmlns:a16="http://schemas.microsoft.com/office/drawing/2014/main" id="{47DA39D2-89ED-00FC-BF73-DCA8E3B24FC7}"/>
            </a:ext>
          </a:extLst>
        </xdr:cNvPr>
        <xdr:cNvPicPr>
          <a:picLocks noChangeAspect="1"/>
        </xdr:cNvPicPr>
      </xdr:nvPicPr>
      <xdr:blipFill>
        <a:blip xmlns:r="http://schemas.openxmlformats.org/officeDocument/2006/relationships" r:embed="rId3"/>
        <a:stretch>
          <a:fillRect/>
        </a:stretch>
      </xdr:blipFill>
      <xdr:spPr>
        <a:xfrm>
          <a:off x="1697640" y="4976413"/>
          <a:ext cx="28349749" cy="12783161"/>
        </a:xfrm>
        <a:prstGeom prst="rect">
          <a:avLst/>
        </a:prstGeom>
      </xdr:spPr>
    </xdr:pic>
    <xdr:clientData/>
  </xdr:oneCellAnchor>
  <xdr:oneCellAnchor>
    <xdr:from>
      <xdr:col>10</xdr:col>
      <xdr:colOff>459853</xdr:colOff>
      <xdr:row>100</xdr:row>
      <xdr:rowOff>221576</xdr:rowOff>
    </xdr:from>
    <xdr:ext cx="20258780" cy="5641785"/>
    <xdr:pic>
      <xdr:nvPicPr>
        <xdr:cNvPr id="34" name="図 33">
          <a:extLst>
            <a:ext uri="{FF2B5EF4-FFF2-40B4-BE49-F238E27FC236}">
              <a16:creationId xmlns:a16="http://schemas.microsoft.com/office/drawing/2014/main" id="{AC4CAB7C-26BB-E666-F14D-3FD2D1240F46}"/>
            </a:ext>
          </a:extLst>
        </xdr:cNvPr>
        <xdr:cNvPicPr>
          <a:picLocks noChangeAspect="1"/>
        </xdr:cNvPicPr>
      </xdr:nvPicPr>
      <xdr:blipFill>
        <a:blip xmlns:r="http://schemas.openxmlformats.org/officeDocument/2006/relationships" r:embed="rId4"/>
        <a:stretch>
          <a:fillRect/>
        </a:stretch>
      </xdr:blipFill>
      <xdr:spPr>
        <a:xfrm>
          <a:off x="7222603" y="17318951"/>
          <a:ext cx="20258780" cy="5641785"/>
        </a:xfrm>
        <a:prstGeom prst="rect">
          <a:avLst/>
        </a:prstGeom>
        <a:ln>
          <a:solidFill>
            <a:schemeClr val="bg1">
              <a:lumMod val="65000"/>
            </a:schemeClr>
          </a:solidFill>
        </a:ln>
      </xdr:spPr>
    </xdr:pic>
    <xdr:clientData/>
  </xdr:oneCellAnchor>
  <xdr:twoCellAnchor>
    <xdr:from>
      <xdr:col>2</xdr:col>
      <xdr:colOff>141983</xdr:colOff>
      <xdr:row>19</xdr:row>
      <xdr:rowOff>310696</xdr:rowOff>
    </xdr:from>
    <xdr:to>
      <xdr:col>2</xdr:col>
      <xdr:colOff>620896</xdr:colOff>
      <xdr:row>21</xdr:row>
      <xdr:rowOff>19570</xdr:rowOff>
    </xdr:to>
    <xdr:sp macro="" textlink="">
      <xdr:nvSpPr>
        <xdr:cNvPr id="35" name="楕円 5">
          <a:extLst>
            <a:ext uri="{FF2B5EF4-FFF2-40B4-BE49-F238E27FC236}">
              <a16:creationId xmlns:a16="http://schemas.microsoft.com/office/drawing/2014/main" id="{7787A427-760E-B0AD-D7C7-E2068D38D33B}"/>
            </a:ext>
          </a:extLst>
        </xdr:cNvPr>
        <xdr:cNvSpPr/>
      </xdr:nvSpPr>
      <xdr:spPr>
        <a:xfrm>
          <a:off x="1494533" y="3425371"/>
          <a:ext cx="478913" cy="194649"/>
        </a:xfrm>
        <a:prstGeom prst="ellipse">
          <a:avLst/>
        </a:prstGeom>
        <a:solidFill>
          <a:srgbClr val="C0504D"/>
        </a:solidFill>
        <a:ln w="9525">
          <a:noFill/>
        </a:ln>
      </xdr:spPr>
      <xdr:style>
        <a:lnRef idx="2">
          <a:schemeClr val="accent1">
            <a:shade val="15000"/>
          </a:schemeClr>
        </a:lnRef>
        <a:fillRef idx="1">
          <a:schemeClr val="accent1"/>
        </a:fillRef>
        <a:effectRef idx="0">
          <a:schemeClr val="accent1"/>
        </a:effectRef>
        <a:fontRef idx="minor">
          <a:schemeClr val="lt1"/>
        </a:fontRef>
      </xdr:style>
      <xdr:txBody>
        <a:bodyPr wrap="square" lIns="72000" rIns="72000" rtlCol="0" anchor="ctr"/>
        <a:lstStyle>
          <a:defPPr>
            <a:defRPr lang="ja-JP"/>
          </a:defPPr>
          <a:lvl1pPr marL="0" algn="l" defTabSz="1439994" rtl="0" eaLnBrk="1" latinLnBrk="0" hangingPunct="1">
            <a:defRPr kumimoji="1" sz="2835" kern="1200">
              <a:solidFill>
                <a:schemeClr val="lt1"/>
              </a:solidFill>
              <a:latin typeface="+mn-lt"/>
              <a:ea typeface="+mn-ea"/>
              <a:cs typeface="+mn-cs"/>
            </a:defRPr>
          </a:lvl1pPr>
          <a:lvl2pPr marL="719997" algn="l" defTabSz="1439994" rtl="0" eaLnBrk="1" latinLnBrk="0" hangingPunct="1">
            <a:defRPr kumimoji="1" sz="2835" kern="1200">
              <a:solidFill>
                <a:schemeClr val="lt1"/>
              </a:solidFill>
              <a:latin typeface="+mn-lt"/>
              <a:ea typeface="+mn-ea"/>
              <a:cs typeface="+mn-cs"/>
            </a:defRPr>
          </a:lvl2pPr>
          <a:lvl3pPr marL="1439994" algn="l" defTabSz="1439994" rtl="0" eaLnBrk="1" latinLnBrk="0" hangingPunct="1">
            <a:defRPr kumimoji="1" sz="2835" kern="1200">
              <a:solidFill>
                <a:schemeClr val="lt1"/>
              </a:solidFill>
              <a:latin typeface="+mn-lt"/>
              <a:ea typeface="+mn-ea"/>
              <a:cs typeface="+mn-cs"/>
            </a:defRPr>
          </a:lvl3pPr>
          <a:lvl4pPr marL="2159991" algn="l" defTabSz="1439994" rtl="0" eaLnBrk="1" latinLnBrk="0" hangingPunct="1">
            <a:defRPr kumimoji="1" sz="2835" kern="1200">
              <a:solidFill>
                <a:schemeClr val="lt1"/>
              </a:solidFill>
              <a:latin typeface="+mn-lt"/>
              <a:ea typeface="+mn-ea"/>
              <a:cs typeface="+mn-cs"/>
            </a:defRPr>
          </a:lvl4pPr>
          <a:lvl5pPr marL="2879988" algn="l" defTabSz="1439994" rtl="0" eaLnBrk="1" latinLnBrk="0" hangingPunct="1">
            <a:defRPr kumimoji="1" sz="2835" kern="1200">
              <a:solidFill>
                <a:schemeClr val="lt1"/>
              </a:solidFill>
              <a:latin typeface="+mn-lt"/>
              <a:ea typeface="+mn-ea"/>
              <a:cs typeface="+mn-cs"/>
            </a:defRPr>
          </a:lvl5pPr>
          <a:lvl6pPr marL="3599987" algn="l" defTabSz="1439994" rtl="0" eaLnBrk="1" latinLnBrk="0" hangingPunct="1">
            <a:defRPr kumimoji="1" sz="2835" kern="1200">
              <a:solidFill>
                <a:schemeClr val="lt1"/>
              </a:solidFill>
              <a:latin typeface="+mn-lt"/>
              <a:ea typeface="+mn-ea"/>
              <a:cs typeface="+mn-cs"/>
            </a:defRPr>
          </a:lvl6pPr>
          <a:lvl7pPr marL="4319983" algn="l" defTabSz="1439994" rtl="0" eaLnBrk="1" latinLnBrk="0" hangingPunct="1">
            <a:defRPr kumimoji="1" sz="2835" kern="1200">
              <a:solidFill>
                <a:schemeClr val="lt1"/>
              </a:solidFill>
              <a:latin typeface="+mn-lt"/>
              <a:ea typeface="+mn-ea"/>
              <a:cs typeface="+mn-cs"/>
            </a:defRPr>
          </a:lvl7pPr>
          <a:lvl8pPr marL="5039980" algn="l" defTabSz="1439994" rtl="0" eaLnBrk="1" latinLnBrk="0" hangingPunct="1">
            <a:defRPr kumimoji="1" sz="2835" kern="1200">
              <a:solidFill>
                <a:schemeClr val="lt1"/>
              </a:solidFill>
              <a:latin typeface="+mn-lt"/>
              <a:ea typeface="+mn-ea"/>
              <a:cs typeface="+mn-cs"/>
            </a:defRPr>
          </a:lvl8pPr>
          <a:lvl9pPr marL="5759977" algn="l" defTabSz="1439994" rtl="0" eaLnBrk="1" latinLnBrk="0" hangingPunct="1">
            <a:defRPr kumimoji="1" sz="2835" kern="1200">
              <a:solidFill>
                <a:schemeClr val="lt1"/>
              </a:solidFill>
              <a:latin typeface="+mn-lt"/>
              <a:ea typeface="+mn-ea"/>
              <a:cs typeface="+mn-cs"/>
            </a:defRPr>
          </a:lvl9pPr>
        </a:lstStyle>
        <a:p>
          <a:pPr algn="ctr"/>
          <a:r>
            <a:rPr kumimoji="1" lang="en-US" altLang="ja-JP" sz="3200">
              <a:solidFill>
                <a:schemeClr val="bg1"/>
              </a:solidFill>
              <a:latin typeface="Meiryo UI" panose="020B0604030504040204" pitchFamily="50" charset="-128"/>
              <a:ea typeface="Meiryo UI" panose="020B0604030504040204" pitchFamily="50" charset="-128"/>
            </a:rPr>
            <a:t>ⅴ</a:t>
          </a:r>
          <a:endParaRPr kumimoji="1" lang="ja-JP" altLang="en-US" sz="3200">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2</xdr:col>
      <xdr:colOff>145158</xdr:colOff>
      <xdr:row>21</xdr:row>
      <xdr:rowOff>291193</xdr:rowOff>
    </xdr:from>
    <xdr:to>
      <xdr:col>2</xdr:col>
      <xdr:colOff>617721</xdr:colOff>
      <xdr:row>22</xdr:row>
      <xdr:rowOff>382427</xdr:rowOff>
    </xdr:to>
    <xdr:sp macro="" textlink="">
      <xdr:nvSpPr>
        <xdr:cNvPr id="36" name="楕円 6">
          <a:extLst>
            <a:ext uri="{FF2B5EF4-FFF2-40B4-BE49-F238E27FC236}">
              <a16:creationId xmlns:a16="http://schemas.microsoft.com/office/drawing/2014/main" id="{FA840990-3A62-C9EC-C898-5D1781D438A8}"/>
            </a:ext>
          </a:extLst>
        </xdr:cNvPr>
        <xdr:cNvSpPr/>
      </xdr:nvSpPr>
      <xdr:spPr>
        <a:xfrm>
          <a:off x="1497708" y="3767818"/>
          <a:ext cx="472563" cy="176959"/>
        </a:xfrm>
        <a:prstGeom prst="ellipse">
          <a:avLst/>
        </a:prstGeom>
        <a:solidFill>
          <a:srgbClr val="C0504D"/>
        </a:solidFill>
        <a:ln w="9525">
          <a:noFill/>
        </a:ln>
      </xdr:spPr>
      <xdr:style>
        <a:lnRef idx="2">
          <a:schemeClr val="accent1">
            <a:shade val="15000"/>
          </a:schemeClr>
        </a:lnRef>
        <a:fillRef idx="1">
          <a:schemeClr val="accent1"/>
        </a:fillRef>
        <a:effectRef idx="0">
          <a:schemeClr val="accent1"/>
        </a:effectRef>
        <a:fontRef idx="minor">
          <a:schemeClr val="lt1"/>
        </a:fontRef>
      </xdr:style>
      <xdr:txBody>
        <a:bodyPr wrap="square" lIns="72000" rIns="72000" rtlCol="0" anchor="ctr"/>
        <a:lstStyle>
          <a:defPPr>
            <a:defRPr lang="ja-JP"/>
          </a:defPPr>
          <a:lvl1pPr marL="0" algn="l" defTabSz="1439994" rtl="0" eaLnBrk="1" latinLnBrk="0" hangingPunct="1">
            <a:defRPr kumimoji="1" sz="2835" kern="1200">
              <a:solidFill>
                <a:schemeClr val="lt1"/>
              </a:solidFill>
              <a:latin typeface="+mn-lt"/>
              <a:ea typeface="+mn-ea"/>
              <a:cs typeface="+mn-cs"/>
            </a:defRPr>
          </a:lvl1pPr>
          <a:lvl2pPr marL="719997" algn="l" defTabSz="1439994" rtl="0" eaLnBrk="1" latinLnBrk="0" hangingPunct="1">
            <a:defRPr kumimoji="1" sz="2835" kern="1200">
              <a:solidFill>
                <a:schemeClr val="lt1"/>
              </a:solidFill>
              <a:latin typeface="+mn-lt"/>
              <a:ea typeface="+mn-ea"/>
              <a:cs typeface="+mn-cs"/>
            </a:defRPr>
          </a:lvl2pPr>
          <a:lvl3pPr marL="1439994" algn="l" defTabSz="1439994" rtl="0" eaLnBrk="1" latinLnBrk="0" hangingPunct="1">
            <a:defRPr kumimoji="1" sz="2835" kern="1200">
              <a:solidFill>
                <a:schemeClr val="lt1"/>
              </a:solidFill>
              <a:latin typeface="+mn-lt"/>
              <a:ea typeface="+mn-ea"/>
              <a:cs typeface="+mn-cs"/>
            </a:defRPr>
          </a:lvl3pPr>
          <a:lvl4pPr marL="2159991" algn="l" defTabSz="1439994" rtl="0" eaLnBrk="1" latinLnBrk="0" hangingPunct="1">
            <a:defRPr kumimoji="1" sz="2835" kern="1200">
              <a:solidFill>
                <a:schemeClr val="lt1"/>
              </a:solidFill>
              <a:latin typeface="+mn-lt"/>
              <a:ea typeface="+mn-ea"/>
              <a:cs typeface="+mn-cs"/>
            </a:defRPr>
          </a:lvl4pPr>
          <a:lvl5pPr marL="2879988" algn="l" defTabSz="1439994" rtl="0" eaLnBrk="1" latinLnBrk="0" hangingPunct="1">
            <a:defRPr kumimoji="1" sz="2835" kern="1200">
              <a:solidFill>
                <a:schemeClr val="lt1"/>
              </a:solidFill>
              <a:latin typeface="+mn-lt"/>
              <a:ea typeface="+mn-ea"/>
              <a:cs typeface="+mn-cs"/>
            </a:defRPr>
          </a:lvl5pPr>
          <a:lvl6pPr marL="3599987" algn="l" defTabSz="1439994" rtl="0" eaLnBrk="1" latinLnBrk="0" hangingPunct="1">
            <a:defRPr kumimoji="1" sz="2835" kern="1200">
              <a:solidFill>
                <a:schemeClr val="lt1"/>
              </a:solidFill>
              <a:latin typeface="+mn-lt"/>
              <a:ea typeface="+mn-ea"/>
              <a:cs typeface="+mn-cs"/>
            </a:defRPr>
          </a:lvl6pPr>
          <a:lvl7pPr marL="4319983" algn="l" defTabSz="1439994" rtl="0" eaLnBrk="1" latinLnBrk="0" hangingPunct="1">
            <a:defRPr kumimoji="1" sz="2835" kern="1200">
              <a:solidFill>
                <a:schemeClr val="lt1"/>
              </a:solidFill>
              <a:latin typeface="+mn-lt"/>
              <a:ea typeface="+mn-ea"/>
              <a:cs typeface="+mn-cs"/>
            </a:defRPr>
          </a:lvl7pPr>
          <a:lvl8pPr marL="5039980" algn="l" defTabSz="1439994" rtl="0" eaLnBrk="1" latinLnBrk="0" hangingPunct="1">
            <a:defRPr kumimoji="1" sz="2835" kern="1200">
              <a:solidFill>
                <a:schemeClr val="lt1"/>
              </a:solidFill>
              <a:latin typeface="+mn-lt"/>
              <a:ea typeface="+mn-ea"/>
              <a:cs typeface="+mn-cs"/>
            </a:defRPr>
          </a:lvl8pPr>
          <a:lvl9pPr marL="5759977" algn="l" defTabSz="1439994" rtl="0" eaLnBrk="1" latinLnBrk="0" hangingPunct="1">
            <a:defRPr kumimoji="1" sz="2835" kern="1200">
              <a:solidFill>
                <a:schemeClr val="lt1"/>
              </a:solidFill>
              <a:latin typeface="+mn-lt"/>
              <a:ea typeface="+mn-ea"/>
              <a:cs typeface="+mn-cs"/>
            </a:defRPr>
          </a:lvl9pPr>
        </a:lstStyle>
        <a:p>
          <a:pPr algn="ctr"/>
          <a:r>
            <a:rPr kumimoji="1" lang="en-US" altLang="ja-JP" sz="3200">
              <a:solidFill>
                <a:schemeClr val="bg1"/>
              </a:solidFill>
              <a:latin typeface="Meiryo UI" panose="020B0604030504040204" pitchFamily="50" charset="-128"/>
              <a:ea typeface="Meiryo UI" panose="020B0604030504040204" pitchFamily="50" charset="-128"/>
            </a:rPr>
            <a:t>ⅵ</a:t>
          </a:r>
          <a:endParaRPr kumimoji="1" lang="ja-JP" altLang="en-US" sz="3200">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4</xdr:col>
      <xdr:colOff>3663949</xdr:colOff>
      <xdr:row>115</xdr:row>
      <xdr:rowOff>427717</xdr:rowOff>
    </xdr:from>
    <xdr:to>
      <xdr:col>4</xdr:col>
      <xdr:colOff>4133337</xdr:colOff>
      <xdr:row>116</xdr:row>
      <xdr:rowOff>411908</xdr:rowOff>
    </xdr:to>
    <xdr:sp macro="" textlink="">
      <xdr:nvSpPr>
        <xdr:cNvPr id="37" name="楕円 7">
          <a:extLst>
            <a:ext uri="{FF2B5EF4-FFF2-40B4-BE49-F238E27FC236}">
              <a16:creationId xmlns:a16="http://schemas.microsoft.com/office/drawing/2014/main" id="{D04F1E7B-1C44-4734-95CD-40B2008A2C82}"/>
            </a:ext>
          </a:extLst>
        </xdr:cNvPr>
        <xdr:cNvSpPr/>
      </xdr:nvSpPr>
      <xdr:spPr>
        <a:xfrm>
          <a:off x="3378199" y="19887292"/>
          <a:ext cx="2663" cy="174691"/>
        </a:xfrm>
        <a:prstGeom prst="ellipse">
          <a:avLst/>
        </a:prstGeom>
        <a:solidFill>
          <a:srgbClr val="C0504D"/>
        </a:solidFill>
        <a:ln w="9525">
          <a:noFill/>
        </a:ln>
      </xdr:spPr>
      <xdr:style>
        <a:lnRef idx="2">
          <a:schemeClr val="accent1">
            <a:shade val="15000"/>
          </a:schemeClr>
        </a:lnRef>
        <a:fillRef idx="1">
          <a:schemeClr val="accent1"/>
        </a:fillRef>
        <a:effectRef idx="0">
          <a:schemeClr val="accent1"/>
        </a:effectRef>
        <a:fontRef idx="minor">
          <a:schemeClr val="lt1"/>
        </a:fontRef>
      </xdr:style>
      <xdr:txBody>
        <a:bodyPr wrap="square" lIns="72000" rIns="72000" rtlCol="0" anchor="ctr"/>
        <a:lstStyle>
          <a:defPPr>
            <a:defRPr lang="ja-JP"/>
          </a:defPPr>
          <a:lvl1pPr marL="0" algn="l" defTabSz="1439994" rtl="0" eaLnBrk="1" latinLnBrk="0" hangingPunct="1">
            <a:defRPr kumimoji="1" sz="2835" kern="1200">
              <a:solidFill>
                <a:schemeClr val="lt1"/>
              </a:solidFill>
              <a:latin typeface="+mn-lt"/>
              <a:ea typeface="+mn-ea"/>
              <a:cs typeface="+mn-cs"/>
            </a:defRPr>
          </a:lvl1pPr>
          <a:lvl2pPr marL="719997" algn="l" defTabSz="1439994" rtl="0" eaLnBrk="1" latinLnBrk="0" hangingPunct="1">
            <a:defRPr kumimoji="1" sz="2835" kern="1200">
              <a:solidFill>
                <a:schemeClr val="lt1"/>
              </a:solidFill>
              <a:latin typeface="+mn-lt"/>
              <a:ea typeface="+mn-ea"/>
              <a:cs typeface="+mn-cs"/>
            </a:defRPr>
          </a:lvl2pPr>
          <a:lvl3pPr marL="1439994" algn="l" defTabSz="1439994" rtl="0" eaLnBrk="1" latinLnBrk="0" hangingPunct="1">
            <a:defRPr kumimoji="1" sz="2835" kern="1200">
              <a:solidFill>
                <a:schemeClr val="lt1"/>
              </a:solidFill>
              <a:latin typeface="+mn-lt"/>
              <a:ea typeface="+mn-ea"/>
              <a:cs typeface="+mn-cs"/>
            </a:defRPr>
          </a:lvl3pPr>
          <a:lvl4pPr marL="2159991" algn="l" defTabSz="1439994" rtl="0" eaLnBrk="1" latinLnBrk="0" hangingPunct="1">
            <a:defRPr kumimoji="1" sz="2835" kern="1200">
              <a:solidFill>
                <a:schemeClr val="lt1"/>
              </a:solidFill>
              <a:latin typeface="+mn-lt"/>
              <a:ea typeface="+mn-ea"/>
              <a:cs typeface="+mn-cs"/>
            </a:defRPr>
          </a:lvl4pPr>
          <a:lvl5pPr marL="2879988" algn="l" defTabSz="1439994" rtl="0" eaLnBrk="1" latinLnBrk="0" hangingPunct="1">
            <a:defRPr kumimoji="1" sz="2835" kern="1200">
              <a:solidFill>
                <a:schemeClr val="lt1"/>
              </a:solidFill>
              <a:latin typeface="+mn-lt"/>
              <a:ea typeface="+mn-ea"/>
              <a:cs typeface="+mn-cs"/>
            </a:defRPr>
          </a:lvl5pPr>
          <a:lvl6pPr marL="3599987" algn="l" defTabSz="1439994" rtl="0" eaLnBrk="1" latinLnBrk="0" hangingPunct="1">
            <a:defRPr kumimoji="1" sz="2835" kern="1200">
              <a:solidFill>
                <a:schemeClr val="lt1"/>
              </a:solidFill>
              <a:latin typeface="+mn-lt"/>
              <a:ea typeface="+mn-ea"/>
              <a:cs typeface="+mn-cs"/>
            </a:defRPr>
          </a:lvl6pPr>
          <a:lvl7pPr marL="4319983" algn="l" defTabSz="1439994" rtl="0" eaLnBrk="1" latinLnBrk="0" hangingPunct="1">
            <a:defRPr kumimoji="1" sz="2835" kern="1200">
              <a:solidFill>
                <a:schemeClr val="lt1"/>
              </a:solidFill>
              <a:latin typeface="+mn-lt"/>
              <a:ea typeface="+mn-ea"/>
              <a:cs typeface="+mn-cs"/>
            </a:defRPr>
          </a:lvl7pPr>
          <a:lvl8pPr marL="5039980" algn="l" defTabSz="1439994" rtl="0" eaLnBrk="1" latinLnBrk="0" hangingPunct="1">
            <a:defRPr kumimoji="1" sz="2835" kern="1200">
              <a:solidFill>
                <a:schemeClr val="lt1"/>
              </a:solidFill>
              <a:latin typeface="+mn-lt"/>
              <a:ea typeface="+mn-ea"/>
              <a:cs typeface="+mn-cs"/>
            </a:defRPr>
          </a:lvl8pPr>
          <a:lvl9pPr marL="5759977" algn="l" defTabSz="1439994" rtl="0" eaLnBrk="1" latinLnBrk="0" hangingPunct="1">
            <a:defRPr kumimoji="1" sz="2835" kern="1200">
              <a:solidFill>
                <a:schemeClr val="lt1"/>
              </a:solidFill>
              <a:latin typeface="+mn-lt"/>
              <a:ea typeface="+mn-ea"/>
              <a:cs typeface="+mn-cs"/>
            </a:defRPr>
          </a:lvl9pPr>
        </a:lstStyle>
        <a:p>
          <a:pPr algn="ctr"/>
          <a:r>
            <a:rPr kumimoji="1" lang="en-US" altLang="ja-JP" sz="3200">
              <a:solidFill>
                <a:schemeClr val="bg1"/>
              </a:solidFill>
              <a:latin typeface="Meiryo UI" panose="020B0604030504040204" pitchFamily="50" charset="-128"/>
              <a:ea typeface="Meiryo UI" panose="020B0604030504040204" pitchFamily="50" charset="-128"/>
            </a:rPr>
            <a:t>ⅴ</a:t>
          </a:r>
          <a:endParaRPr kumimoji="1" lang="ja-JP" altLang="en-US" sz="3200">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4</xdr:col>
      <xdr:colOff>3764643</xdr:colOff>
      <xdr:row>116</xdr:row>
      <xdr:rowOff>0</xdr:rowOff>
    </xdr:from>
    <xdr:to>
      <xdr:col>5</xdr:col>
      <xdr:colOff>563790</xdr:colOff>
      <xdr:row>118</xdr:row>
      <xdr:rowOff>22678</xdr:rowOff>
    </xdr:to>
    <xdr:sp macro="" textlink="">
      <xdr:nvSpPr>
        <xdr:cNvPr id="38" name="正方形/長方形 37">
          <a:extLst>
            <a:ext uri="{FF2B5EF4-FFF2-40B4-BE49-F238E27FC236}">
              <a16:creationId xmlns:a16="http://schemas.microsoft.com/office/drawing/2014/main" id="{5408CDC6-CD86-1B54-0BB6-F8B12161A474}"/>
            </a:ext>
          </a:extLst>
        </xdr:cNvPr>
        <xdr:cNvSpPr/>
      </xdr:nvSpPr>
      <xdr:spPr>
        <a:xfrm>
          <a:off x="3383643" y="19888200"/>
          <a:ext cx="561522" cy="365578"/>
        </a:xfrm>
        <a:prstGeom prst="rect">
          <a:avLst/>
        </a:prstGeom>
        <a:noFill/>
        <a:ln w="76200">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3660774</xdr:colOff>
      <xdr:row>123</xdr:row>
      <xdr:rowOff>29028</xdr:rowOff>
    </xdr:from>
    <xdr:to>
      <xdr:col>4</xdr:col>
      <xdr:colOff>4139687</xdr:colOff>
      <xdr:row>123</xdr:row>
      <xdr:rowOff>505798</xdr:rowOff>
    </xdr:to>
    <xdr:sp macro="" textlink="">
      <xdr:nvSpPr>
        <xdr:cNvPr id="39" name="楕円 9">
          <a:extLst>
            <a:ext uri="{FF2B5EF4-FFF2-40B4-BE49-F238E27FC236}">
              <a16:creationId xmlns:a16="http://schemas.microsoft.com/office/drawing/2014/main" id="{A1BE0B89-91D1-0A3A-622F-5E8CF0A1C2C4}"/>
            </a:ext>
          </a:extLst>
        </xdr:cNvPr>
        <xdr:cNvSpPr/>
      </xdr:nvSpPr>
      <xdr:spPr>
        <a:xfrm>
          <a:off x="3384549" y="21117378"/>
          <a:ext cx="0" cy="143395"/>
        </a:xfrm>
        <a:prstGeom prst="ellipse">
          <a:avLst/>
        </a:prstGeom>
        <a:solidFill>
          <a:srgbClr val="C0504D"/>
        </a:solidFill>
        <a:ln w="9525">
          <a:noFill/>
        </a:ln>
      </xdr:spPr>
      <xdr:style>
        <a:lnRef idx="2">
          <a:schemeClr val="accent1">
            <a:shade val="15000"/>
          </a:schemeClr>
        </a:lnRef>
        <a:fillRef idx="1">
          <a:schemeClr val="accent1"/>
        </a:fillRef>
        <a:effectRef idx="0">
          <a:schemeClr val="accent1"/>
        </a:effectRef>
        <a:fontRef idx="minor">
          <a:schemeClr val="lt1"/>
        </a:fontRef>
      </xdr:style>
      <xdr:txBody>
        <a:bodyPr wrap="square" lIns="72000" rIns="72000" rtlCol="0" anchor="ctr"/>
        <a:lstStyle>
          <a:defPPr>
            <a:defRPr lang="ja-JP"/>
          </a:defPPr>
          <a:lvl1pPr marL="0" algn="l" defTabSz="1439994" rtl="0" eaLnBrk="1" latinLnBrk="0" hangingPunct="1">
            <a:defRPr kumimoji="1" sz="2835" kern="1200">
              <a:solidFill>
                <a:schemeClr val="lt1"/>
              </a:solidFill>
              <a:latin typeface="+mn-lt"/>
              <a:ea typeface="+mn-ea"/>
              <a:cs typeface="+mn-cs"/>
            </a:defRPr>
          </a:lvl1pPr>
          <a:lvl2pPr marL="719997" algn="l" defTabSz="1439994" rtl="0" eaLnBrk="1" latinLnBrk="0" hangingPunct="1">
            <a:defRPr kumimoji="1" sz="2835" kern="1200">
              <a:solidFill>
                <a:schemeClr val="lt1"/>
              </a:solidFill>
              <a:latin typeface="+mn-lt"/>
              <a:ea typeface="+mn-ea"/>
              <a:cs typeface="+mn-cs"/>
            </a:defRPr>
          </a:lvl2pPr>
          <a:lvl3pPr marL="1439994" algn="l" defTabSz="1439994" rtl="0" eaLnBrk="1" latinLnBrk="0" hangingPunct="1">
            <a:defRPr kumimoji="1" sz="2835" kern="1200">
              <a:solidFill>
                <a:schemeClr val="lt1"/>
              </a:solidFill>
              <a:latin typeface="+mn-lt"/>
              <a:ea typeface="+mn-ea"/>
              <a:cs typeface="+mn-cs"/>
            </a:defRPr>
          </a:lvl3pPr>
          <a:lvl4pPr marL="2159991" algn="l" defTabSz="1439994" rtl="0" eaLnBrk="1" latinLnBrk="0" hangingPunct="1">
            <a:defRPr kumimoji="1" sz="2835" kern="1200">
              <a:solidFill>
                <a:schemeClr val="lt1"/>
              </a:solidFill>
              <a:latin typeface="+mn-lt"/>
              <a:ea typeface="+mn-ea"/>
              <a:cs typeface="+mn-cs"/>
            </a:defRPr>
          </a:lvl4pPr>
          <a:lvl5pPr marL="2879988" algn="l" defTabSz="1439994" rtl="0" eaLnBrk="1" latinLnBrk="0" hangingPunct="1">
            <a:defRPr kumimoji="1" sz="2835" kern="1200">
              <a:solidFill>
                <a:schemeClr val="lt1"/>
              </a:solidFill>
              <a:latin typeface="+mn-lt"/>
              <a:ea typeface="+mn-ea"/>
              <a:cs typeface="+mn-cs"/>
            </a:defRPr>
          </a:lvl5pPr>
          <a:lvl6pPr marL="3599987" algn="l" defTabSz="1439994" rtl="0" eaLnBrk="1" latinLnBrk="0" hangingPunct="1">
            <a:defRPr kumimoji="1" sz="2835" kern="1200">
              <a:solidFill>
                <a:schemeClr val="lt1"/>
              </a:solidFill>
              <a:latin typeface="+mn-lt"/>
              <a:ea typeface="+mn-ea"/>
              <a:cs typeface="+mn-cs"/>
            </a:defRPr>
          </a:lvl6pPr>
          <a:lvl7pPr marL="4319983" algn="l" defTabSz="1439994" rtl="0" eaLnBrk="1" latinLnBrk="0" hangingPunct="1">
            <a:defRPr kumimoji="1" sz="2835" kern="1200">
              <a:solidFill>
                <a:schemeClr val="lt1"/>
              </a:solidFill>
              <a:latin typeface="+mn-lt"/>
              <a:ea typeface="+mn-ea"/>
              <a:cs typeface="+mn-cs"/>
            </a:defRPr>
          </a:lvl7pPr>
          <a:lvl8pPr marL="5039980" algn="l" defTabSz="1439994" rtl="0" eaLnBrk="1" latinLnBrk="0" hangingPunct="1">
            <a:defRPr kumimoji="1" sz="2835" kern="1200">
              <a:solidFill>
                <a:schemeClr val="lt1"/>
              </a:solidFill>
              <a:latin typeface="+mn-lt"/>
              <a:ea typeface="+mn-ea"/>
              <a:cs typeface="+mn-cs"/>
            </a:defRPr>
          </a:lvl8pPr>
          <a:lvl9pPr marL="5759977" algn="l" defTabSz="1439994" rtl="0" eaLnBrk="1" latinLnBrk="0" hangingPunct="1">
            <a:defRPr kumimoji="1" sz="2835" kern="1200">
              <a:solidFill>
                <a:schemeClr val="lt1"/>
              </a:solidFill>
              <a:latin typeface="+mn-lt"/>
              <a:ea typeface="+mn-ea"/>
              <a:cs typeface="+mn-cs"/>
            </a:defRPr>
          </a:lvl9pPr>
        </a:lstStyle>
        <a:p>
          <a:pPr algn="ctr"/>
          <a:r>
            <a:rPr kumimoji="1" lang="en-US" altLang="ja-JP" sz="3200">
              <a:solidFill>
                <a:schemeClr val="bg1"/>
              </a:solidFill>
              <a:latin typeface="Meiryo UI" panose="020B0604030504040204" pitchFamily="50" charset="-128"/>
              <a:ea typeface="Meiryo UI" panose="020B0604030504040204" pitchFamily="50" charset="-128"/>
            </a:rPr>
            <a:t>ⅵ</a:t>
          </a:r>
          <a:endParaRPr kumimoji="1" lang="ja-JP" altLang="en-US" sz="3200">
            <a:solidFill>
              <a:schemeClr val="bg1"/>
            </a:solidFill>
            <a:latin typeface="Meiryo UI" panose="020B0604030504040204" pitchFamily="50" charset="-128"/>
            <a:ea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7</xdr:col>
      <xdr:colOff>146800</xdr:colOff>
      <xdr:row>68</xdr:row>
      <xdr:rowOff>115943</xdr:rowOff>
    </xdr:from>
    <xdr:ext cx="7956000" cy="1116000"/>
    <xdr:sp macro="" textlink="">
      <xdr:nvSpPr>
        <xdr:cNvPr id="3" name="テキスト ボックス 2">
          <a:extLst>
            <a:ext uri="{FF2B5EF4-FFF2-40B4-BE49-F238E27FC236}">
              <a16:creationId xmlns:a16="http://schemas.microsoft.com/office/drawing/2014/main" id="{00000000-0008-0000-0E00-000003000000}"/>
            </a:ext>
          </a:extLst>
        </xdr:cNvPr>
        <xdr:cNvSpPr txBox="1"/>
      </xdr:nvSpPr>
      <xdr:spPr>
        <a:xfrm>
          <a:off x="1202488" y="16356068"/>
          <a:ext cx="7956000" cy="1116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a:latin typeface="ＭＳ 明朝" panose="02020609040205080304" pitchFamily="17" charset="-128"/>
              <a:ea typeface="ＭＳ 明朝" panose="02020609040205080304" pitchFamily="17" charset="-128"/>
            </a:rPr>
            <a:t>・事業用電気工作物（発電事業の用に供するものに限る。）は、電力制御システムセキュリティガイドラインに準拠すること。</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・自家用電気工作物（発電事業の用に供するもの及び小規模事業用電気工作物を除く。）に係る遠隔監視システム及び制御システムは、</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　「自家用電気工作物に係るサイバーセキュリティの確保に関するガイドライン」に準拠すること。</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・上記以外の発電設備等は、以下の対策を講じること。</a:t>
          </a:r>
        </a:p>
        <a:p>
          <a:r>
            <a:rPr kumimoji="1" lang="ja-JP" altLang="en-US" sz="1000">
              <a:latin typeface="ＭＳ 明朝" panose="02020609040205080304" pitchFamily="17" charset="-128"/>
              <a:ea typeface="ＭＳ 明朝" panose="02020609040205080304" pitchFamily="17" charset="-128"/>
            </a:rPr>
            <a:t>  １</a:t>
          </a:r>
          <a:r>
            <a:rPr kumimoji="1" lang="en-US" altLang="ja-JP" sz="1000">
              <a:latin typeface="ＭＳ 明朝" panose="02020609040205080304" pitchFamily="17" charset="-128"/>
              <a:ea typeface="ＭＳ 明朝" panose="02020609040205080304" pitchFamily="17" charset="-128"/>
            </a:rPr>
            <a:t>:</a:t>
          </a:r>
          <a:r>
            <a:rPr kumimoji="1" lang="ja-JP" altLang="en-US" sz="1000">
              <a:latin typeface="ＭＳ 明朝" panose="02020609040205080304" pitchFamily="17" charset="-128"/>
              <a:ea typeface="ＭＳ 明朝" panose="02020609040205080304" pitchFamily="17" charset="-128"/>
            </a:rPr>
            <a:t>外部ネットワークや他ネットワークを通じた発電設備等の制御に係るシステムへの影響を最小化するための対策</a:t>
          </a:r>
        </a:p>
        <a:p>
          <a:r>
            <a:rPr kumimoji="1" lang="ja-JP" altLang="en-US" sz="1000">
              <a:latin typeface="ＭＳ 明朝" panose="02020609040205080304" pitchFamily="17" charset="-128"/>
              <a:ea typeface="ＭＳ 明朝" panose="02020609040205080304" pitchFamily="17" charset="-128"/>
            </a:rPr>
            <a:t>  ２</a:t>
          </a:r>
          <a:r>
            <a:rPr kumimoji="1" lang="en-US" altLang="ja-JP" sz="1000">
              <a:latin typeface="ＭＳ 明朝" panose="02020609040205080304" pitchFamily="17" charset="-128"/>
              <a:ea typeface="ＭＳ 明朝" panose="02020609040205080304" pitchFamily="17" charset="-128"/>
            </a:rPr>
            <a:t>:</a:t>
          </a:r>
          <a:r>
            <a:rPr kumimoji="1" lang="ja-JP" altLang="en-US" sz="1000">
              <a:latin typeface="ＭＳ 明朝" panose="02020609040205080304" pitchFamily="17" charset="-128"/>
              <a:ea typeface="ＭＳ 明朝" panose="02020609040205080304" pitchFamily="17" charset="-128"/>
            </a:rPr>
            <a:t>発電設備等の制御に係るシステムへのマルウェアの侵入防止対策</a:t>
          </a:r>
          <a:endParaRPr kumimoji="1" lang="en-US" altLang="ja-JP" sz="1000">
            <a:latin typeface="ＭＳ 明朝" panose="02020609040205080304" pitchFamily="17" charset="-128"/>
            <a:ea typeface="ＭＳ 明朝" panose="02020609040205080304" pitchFamily="17"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2</xdr:col>
      <xdr:colOff>167481</xdr:colOff>
      <xdr:row>24</xdr:row>
      <xdr:rowOff>120776</xdr:rowOff>
    </xdr:from>
    <xdr:to>
      <xdr:col>23</xdr:col>
      <xdr:colOff>356688</xdr:colOff>
      <xdr:row>62</xdr:row>
      <xdr:rowOff>140617</xdr:rowOff>
    </xdr:to>
    <xdr:graphicFrame macro="">
      <xdr:nvGraphicFramePr>
        <xdr:cNvPr id="4" name="グラフ 2">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34</xdr:col>
      <xdr:colOff>53313</xdr:colOff>
      <xdr:row>24</xdr:row>
      <xdr:rowOff>46295</xdr:rowOff>
    </xdr:from>
    <xdr:to>
      <xdr:col>49</xdr:col>
      <xdr:colOff>262141</xdr:colOff>
      <xdr:row>62</xdr:row>
      <xdr:rowOff>3023</xdr:rowOff>
    </xdr:to>
    <xdr:pic>
      <xdr:nvPicPr>
        <xdr:cNvPr id="10" name="図 3">
          <a:extLst>
            <a:ext uri="{FF2B5EF4-FFF2-40B4-BE49-F238E27FC236}">
              <a16:creationId xmlns:a16="http://schemas.microsoft.com/office/drawing/2014/main" id="{00000000-0008-0000-1200-000004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4396376" y="5023108"/>
          <a:ext cx="9614765" cy="584635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20</xdr:col>
      <xdr:colOff>86242</xdr:colOff>
      <xdr:row>19</xdr:row>
      <xdr:rowOff>138336</xdr:rowOff>
    </xdr:from>
    <xdr:to>
      <xdr:col>42</xdr:col>
      <xdr:colOff>370068</xdr:colOff>
      <xdr:row>56</xdr:row>
      <xdr:rowOff>152359</xdr:rowOff>
    </xdr:to>
    <xdr:pic>
      <xdr:nvPicPr>
        <xdr:cNvPr id="6" name="図 1">
          <a:extLst>
            <a:ext uri="{FF2B5EF4-FFF2-40B4-BE49-F238E27FC236}">
              <a16:creationId xmlns:a16="http://schemas.microsoft.com/office/drawing/2014/main" id="{5395ADEC-4C18-A4D8-7A07-ACD4FE4F42E7}"/>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1706742" y="3902979"/>
          <a:ext cx="9064969" cy="554759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87689</xdr:colOff>
      <xdr:row>17</xdr:row>
      <xdr:rowOff>43785</xdr:rowOff>
    </xdr:from>
    <xdr:to>
      <xdr:col>17</xdr:col>
      <xdr:colOff>617770</xdr:colOff>
      <xdr:row>46</xdr:row>
      <xdr:rowOff>122110</xdr:rowOff>
    </xdr:to>
    <xdr:pic>
      <xdr:nvPicPr>
        <xdr:cNvPr id="2" name="図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22903" y="3372999"/>
          <a:ext cx="10091367" cy="481361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73</xdr:col>
      <xdr:colOff>157227</xdr:colOff>
      <xdr:row>24</xdr:row>
      <xdr:rowOff>82720</xdr:rowOff>
    </xdr:from>
    <xdr:to>
      <xdr:col>93</xdr:col>
      <xdr:colOff>178063</xdr:colOff>
      <xdr:row>62</xdr:row>
      <xdr:rowOff>9670</xdr:rowOff>
    </xdr:to>
    <xdr:pic>
      <xdr:nvPicPr>
        <xdr:cNvPr id="2" name="図 1">
          <a:extLst>
            <a:ext uri="{FF2B5EF4-FFF2-40B4-BE49-F238E27FC236}">
              <a16:creationId xmlns:a16="http://schemas.microsoft.com/office/drawing/2014/main" id="{A08B167B-E36C-5777-2205-F56D43F74DA5}"/>
            </a:ext>
          </a:extLst>
        </xdr:cNvPr>
        <xdr:cNvPicPr>
          <a:picLocks noChangeAspect="1"/>
        </xdr:cNvPicPr>
      </xdr:nvPicPr>
      <xdr:blipFill>
        <a:blip xmlns:r="http://schemas.openxmlformats.org/officeDocument/2006/relationships" r:embed="rId1"/>
        <a:stretch>
          <a:fillRect/>
        </a:stretch>
      </xdr:blipFill>
      <xdr:spPr>
        <a:xfrm>
          <a:off x="13510370" y="4799863"/>
          <a:ext cx="10035693" cy="594130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20</xdr:col>
      <xdr:colOff>254150</xdr:colOff>
      <xdr:row>17</xdr:row>
      <xdr:rowOff>91036</xdr:rowOff>
    </xdr:from>
    <xdr:to>
      <xdr:col>36</xdr:col>
      <xdr:colOff>104419</xdr:colOff>
      <xdr:row>49</xdr:row>
      <xdr:rowOff>79858</xdr:rowOff>
    </xdr:to>
    <xdr:pic>
      <xdr:nvPicPr>
        <xdr:cNvPr id="14" name="図 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2391721" y="3520036"/>
          <a:ext cx="7987341" cy="521396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7</xdr:col>
      <xdr:colOff>170469</xdr:colOff>
      <xdr:row>27</xdr:row>
      <xdr:rowOff>95866</xdr:rowOff>
    </xdr:from>
    <xdr:to>
      <xdr:col>16</xdr:col>
      <xdr:colOff>4343</xdr:colOff>
      <xdr:row>29</xdr:row>
      <xdr:rowOff>95867</xdr:rowOff>
    </xdr:to>
    <xdr:sp macro="" textlink="">
      <xdr:nvSpPr>
        <xdr:cNvPr id="2" name="正方形/長方形 1">
          <a:extLst>
            <a:ext uri="{FF2B5EF4-FFF2-40B4-BE49-F238E27FC236}">
              <a16:creationId xmlns:a16="http://schemas.microsoft.com/office/drawing/2014/main" id="{00000000-0008-0000-1700-000002000000}"/>
            </a:ext>
          </a:extLst>
        </xdr:cNvPr>
        <xdr:cNvSpPr/>
      </xdr:nvSpPr>
      <xdr:spPr>
        <a:xfrm>
          <a:off x="2098560" y="2762866"/>
          <a:ext cx="2535510" cy="323274"/>
        </a:xfrm>
        <a:prstGeom prst="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12696</xdr:colOff>
      <xdr:row>30</xdr:row>
      <xdr:rowOff>60676</xdr:rowOff>
    </xdr:from>
    <xdr:to>
      <xdr:col>17</xdr:col>
      <xdr:colOff>148163</xdr:colOff>
      <xdr:row>32</xdr:row>
      <xdr:rowOff>74788</xdr:rowOff>
    </xdr:to>
    <xdr:sp macro="" textlink="">
      <xdr:nvSpPr>
        <xdr:cNvPr id="45" name="正方形/長方形 2">
          <a:extLst>
            <a:ext uri="{FF2B5EF4-FFF2-40B4-BE49-F238E27FC236}">
              <a16:creationId xmlns:a16="http://schemas.microsoft.com/office/drawing/2014/main" id="{00000000-0008-0000-1700-00002D000000}"/>
            </a:ext>
          </a:extLst>
        </xdr:cNvPr>
        <xdr:cNvSpPr/>
      </xdr:nvSpPr>
      <xdr:spPr>
        <a:xfrm>
          <a:off x="2578096" y="2549876"/>
          <a:ext cx="2573867" cy="301979"/>
        </a:xfrm>
        <a:prstGeom prst="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7046</xdr:colOff>
      <xdr:row>33</xdr:row>
      <xdr:rowOff>60676</xdr:rowOff>
    </xdr:from>
    <xdr:to>
      <xdr:col>19</xdr:col>
      <xdr:colOff>142513</xdr:colOff>
      <xdr:row>35</xdr:row>
      <xdr:rowOff>74788</xdr:rowOff>
    </xdr:to>
    <xdr:sp macro="" textlink="">
      <xdr:nvSpPr>
        <xdr:cNvPr id="44" name="正方形/長方形 4">
          <a:extLst>
            <a:ext uri="{FF2B5EF4-FFF2-40B4-BE49-F238E27FC236}">
              <a16:creationId xmlns:a16="http://schemas.microsoft.com/office/drawing/2014/main" id="{00000000-0008-0000-1700-00002C000000}"/>
            </a:ext>
          </a:extLst>
        </xdr:cNvPr>
        <xdr:cNvSpPr/>
      </xdr:nvSpPr>
      <xdr:spPr>
        <a:xfrm>
          <a:off x="3182046" y="2981676"/>
          <a:ext cx="2573867" cy="301979"/>
        </a:xfrm>
        <a:prstGeom prst="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8463</xdr:colOff>
      <xdr:row>36</xdr:row>
      <xdr:rowOff>60676</xdr:rowOff>
    </xdr:from>
    <xdr:to>
      <xdr:col>21</xdr:col>
      <xdr:colOff>142519</xdr:colOff>
      <xdr:row>38</xdr:row>
      <xdr:rowOff>74788</xdr:rowOff>
    </xdr:to>
    <xdr:sp macro="" textlink="">
      <xdr:nvSpPr>
        <xdr:cNvPr id="43" name="正方形/長方形 5">
          <a:extLst>
            <a:ext uri="{FF2B5EF4-FFF2-40B4-BE49-F238E27FC236}">
              <a16:creationId xmlns:a16="http://schemas.microsoft.com/office/drawing/2014/main" id="{00000000-0008-0000-1700-00002B000000}"/>
            </a:ext>
          </a:extLst>
        </xdr:cNvPr>
        <xdr:cNvSpPr/>
      </xdr:nvSpPr>
      <xdr:spPr>
        <a:xfrm>
          <a:off x="3793063" y="3413476"/>
          <a:ext cx="2572456" cy="301979"/>
        </a:xfrm>
        <a:prstGeom prst="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9877</xdr:colOff>
      <xdr:row>39</xdr:row>
      <xdr:rowOff>69143</xdr:rowOff>
    </xdr:from>
    <xdr:to>
      <xdr:col>23</xdr:col>
      <xdr:colOff>143933</xdr:colOff>
      <xdr:row>41</xdr:row>
      <xdr:rowOff>83255</xdr:rowOff>
    </xdr:to>
    <xdr:sp macro="" textlink="">
      <xdr:nvSpPr>
        <xdr:cNvPr id="42" name="正方形/長方形 6">
          <a:extLst>
            <a:ext uri="{FF2B5EF4-FFF2-40B4-BE49-F238E27FC236}">
              <a16:creationId xmlns:a16="http://schemas.microsoft.com/office/drawing/2014/main" id="{00000000-0008-0000-1700-00002A000000}"/>
            </a:ext>
          </a:extLst>
        </xdr:cNvPr>
        <xdr:cNvSpPr/>
      </xdr:nvSpPr>
      <xdr:spPr>
        <a:xfrm>
          <a:off x="4404077" y="3853743"/>
          <a:ext cx="2572456" cy="301979"/>
        </a:xfrm>
        <a:prstGeom prst="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30051</xdr:colOff>
      <xdr:row>48</xdr:row>
      <xdr:rowOff>57855</xdr:rowOff>
    </xdr:from>
    <xdr:to>
      <xdr:col>26</xdr:col>
      <xdr:colOff>376570</xdr:colOff>
      <xdr:row>50</xdr:row>
      <xdr:rowOff>65617</xdr:rowOff>
    </xdr:to>
    <xdr:sp macro="" textlink="">
      <xdr:nvSpPr>
        <xdr:cNvPr id="41" name="正方形/長方形 7">
          <a:extLst>
            <a:ext uri="{FF2B5EF4-FFF2-40B4-BE49-F238E27FC236}">
              <a16:creationId xmlns:a16="http://schemas.microsoft.com/office/drawing/2014/main" id="{00000000-0008-0000-1700-000029000000}"/>
            </a:ext>
          </a:extLst>
        </xdr:cNvPr>
        <xdr:cNvSpPr/>
      </xdr:nvSpPr>
      <xdr:spPr>
        <a:xfrm>
          <a:off x="7450691" y="8198407"/>
          <a:ext cx="2284745" cy="340030"/>
        </a:xfrm>
        <a:prstGeom prst="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249966</xdr:colOff>
      <xdr:row>18</xdr:row>
      <xdr:rowOff>63499</xdr:rowOff>
    </xdr:from>
    <xdr:to>
      <xdr:col>23</xdr:col>
      <xdr:colOff>205705</xdr:colOff>
      <xdr:row>20</xdr:row>
      <xdr:rowOff>77611</xdr:rowOff>
    </xdr:to>
    <xdr:sp macro="" textlink="">
      <xdr:nvSpPr>
        <xdr:cNvPr id="40" name="正方形/長方形 8">
          <a:extLst>
            <a:ext uri="{FF2B5EF4-FFF2-40B4-BE49-F238E27FC236}">
              <a16:creationId xmlns:a16="http://schemas.microsoft.com/office/drawing/2014/main" id="{00000000-0008-0000-1700-000028000000}"/>
            </a:ext>
          </a:extLst>
        </xdr:cNvPr>
        <xdr:cNvSpPr/>
      </xdr:nvSpPr>
      <xdr:spPr>
        <a:xfrm>
          <a:off x="8087680" y="3619499"/>
          <a:ext cx="345811" cy="340683"/>
        </a:xfrm>
        <a:prstGeom prst="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264855</xdr:colOff>
      <xdr:row>21</xdr:row>
      <xdr:rowOff>62087</xdr:rowOff>
    </xdr:from>
    <xdr:to>
      <xdr:col>25</xdr:col>
      <xdr:colOff>220451</xdr:colOff>
      <xdr:row>23</xdr:row>
      <xdr:rowOff>76199</xdr:rowOff>
    </xdr:to>
    <xdr:sp macro="" textlink="">
      <xdr:nvSpPr>
        <xdr:cNvPr id="39" name="正方形/長方形 9">
          <a:extLst>
            <a:ext uri="{FF2B5EF4-FFF2-40B4-BE49-F238E27FC236}">
              <a16:creationId xmlns:a16="http://schemas.microsoft.com/office/drawing/2014/main" id="{00000000-0008-0000-1700-000027000000}"/>
            </a:ext>
          </a:extLst>
        </xdr:cNvPr>
        <xdr:cNvSpPr/>
      </xdr:nvSpPr>
      <xdr:spPr>
        <a:xfrm>
          <a:off x="7490125" y="6429249"/>
          <a:ext cx="264515" cy="323031"/>
        </a:xfrm>
        <a:prstGeom prst="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53590</xdr:colOff>
      <xdr:row>24</xdr:row>
      <xdr:rowOff>87134</xdr:rowOff>
    </xdr:from>
    <xdr:to>
      <xdr:col>27</xdr:col>
      <xdr:colOff>15536</xdr:colOff>
      <xdr:row>26</xdr:row>
      <xdr:rowOff>76198</xdr:rowOff>
    </xdr:to>
    <xdr:sp macro="" textlink="">
      <xdr:nvSpPr>
        <xdr:cNvPr id="38" name="正方形/長方形 10">
          <a:extLst>
            <a:ext uri="{FF2B5EF4-FFF2-40B4-BE49-F238E27FC236}">
              <a16:creationId xmlns:a16="http://schemas.microsoft.com/office/drawing/2014/main" id="{00000000-0008-0000-1700-000026000000}"/>
            </a:ext>
          </a:extLst>
        </xdr:cNvPr>
        <xdr:cNvSpPr/>
      </xdr:nvSpPr>
      <xdr:spPr>
        <a:xfrm>
          <a:off x="9412456" y="4240477"/>
          <a:ext cx="349592" cy="321331"/>
        </a:xfrm>
        <a:prstGeom prst="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32</xdr:col>
      <xdr:colOff>36010</xdr:colOff>
      <xdr:row>16</xdr:row>
      <xdr:rowOff>138083</xdr:rowOff>
    </xdr:from>
    <xdr:to>
      <xdr:col>48</xdr:col>
      <xdr:colOff>412182</xdr:colOff>
      <xdr:row>46</xdr:row>
      <xdr:rowOff>65172</xdr:rowOff>
    </xdr:to>
    <xdr:pic>
      <xdr:nvPicPr>
        <xdr:cNvPr id="5" name="図 2">
          <a:extLst>
            <a:ext uri="{FF2B5EF4-FFF2-40B4-BE49-F238E27FC236}">
              <a16:creationId xmlns:a16="http://schemas.microsoft.com/office/drawing/2014/main" id="{00000000-0008-0000-1700-000038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1518202" y="3252193"/>
          <a:ext cx="8521265" cy="4664667"/>
        </a:xfrm>
        <a:prstGeom prst="rect">
          <a:avLst/>
        </a:prstGeom>
        <a:noFill/>
        <a:ln w="9525">
          <a:noFill/>
          <a:miter lim="800000"/>
          <a:headEnd/>
          <a:tailEnd/>
        </a:ln>
        <a:effectLst>
          <a:outerShdw blurRad="50800" dist="38100" dir="2700000" algn="tl" rotWithShape="0">
            <a:prstClr val="black">
              <a:alpha val="40000"/>
            </a:prstClr>
          </a:outerShdw>
        </a:effectLst>
      </xdr:spPr>
    </xdr:pic>
    <xdr:clientData/>
  </xdr:twoCellAnchor>
  <xdr:twoCellAnchor>
    <xdr:from>
      <xdr:col>19</xdr:col>
      <xdr:colOff>44301</xdr:colOff>
      <xdr:row>42</xdr:row>
      <xdr:rowOff>79111</xdr:rowOff>
    </xdr:from>
    <xdr:to>
      <xdr:col>23</xdr:col>
      <xdr:colOff>142431</xdr:colOff>
      <xdr:row>44</xdr:row>
      <xdr:rowOff>105923</xdr:rowOff>
    </xdr:to>
    <xdr:sp macro="" textlink="">
      <xdr:nvSpPr>
        <xdr:cNvPr id="3" name="正方形/長方形 6">
          <a:extLst>
            <a:ext uri="{FF2B5EF4-FFF2-40B4-BE49-F238E27FC236}">
              <a16:creationId xmlns:a16="http://schemas.microsoft.com/office/drawing/2014/main" id="{00000000-0008-0000-1700-000003000000}"/>
            </a:ext>
          </a:extLst>
        </xdr:cNvPr>
        <xdr:cNvSpPr/>
      </xdr:nvSpPr>
      <xdr:spPr>
        <a:xfrm>
          <a:off x="6689650" y="7222861"/>
          <a:ext cx="1648711" cy="359079"/>
        </a:xfrm>
        <a:prstGeom prst="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66453</xdr:colOff>
      <xdr:row>45</xdr:row>
      <xdr:rowOff>92255</xdr:rowOff>
    </xdr:from>
    <xdr:to>
      <xdr:col>24</xdr:col>
      <xdr:colOff>170293</xdr:colOff>
      <xdr:row>47</xdr:row>
      <xdr:rowOff>122241</xdr:rowOff>
    </xdr:to>
    <xdr:sp macro="" textlink="">
      <xdr:nvSpPr>
        <xdr:cNvPr id="4" name="正方形/長方形 6">
          <a:extLst>
            <a:ext uri="{FF2B5EF4-FFF2-40B4-BE49-F238E27FC236}">
              <a16:creationId xmlns:a16="http://schemas.microsoft.com/office/drawing/2014/main" id="{00000000-0008-0000-1700-000004000000}"/>
            </a:ext>
          </a:extLst>
        </xdr:cNvPr>
        <xdr:cNvSpPr/>
      </xdr:nvSpPr>
      <xdr:spPr>
        <a:xfrm>
          <a:off x="6711802" y="7734406"/>
          <a:ext cx="2042067" cy="362254"/>
        </a:xfrm>
        <a:prstGeom prst="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cms365-my.sharepoint.com/personal/hiroki_takahara_788_baycurrent_co_jp/Documents/Microsoft%20Teams%20&#12481;&#12515;&#12483;&#12488;%20&#12501;&#12449;&#12452;&#12523;/&#25509;&#32154;&#26908;&#35342;&#30003;&#36796;&#26360;_&#25913;&#35330;0705(&#39641;&#21407;&#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3.&#26032;&#26360;&#24335;&#23550;&#24540;&#35201;&#21542;/HP&#36039;&#26009;/&#12304;&#22826;&#38525;&#20809;&#12305;youhikakunin_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おわりに"/>
      <sheetName val="様式１"/>
      <sheetName val="様式２"/>
      <sheetName val="様式３（回転機①）"/>
      <sheetName val="様式３（回転機②）"/>
      <sheetName val="様式３（直流発電設備）太陽光①"/>
      <sheetName val="様式３（直流発電設備）太陽光②"/>
      <sheetName val="様式３（直流発電設備）太陽光③"/>
      <sheetName val="様式３（直流発電設備） 蓄電池①"/>
      <sheetName val="様式３（直流発電設備） 蓄電池②"/>
      <sheetName val="様式３（直流発電設備） 蓄電池③"/>
      <sheetName val="様式３（系統連系保護リレー）"/>
      <sheetName val="様式３（二次励磁機）①"/>
      <sheetName val="様式３（二次励磁機）②"/>
      <sheetName val="様式３（逆変換装置）蓄電池以外①"/>
      <sheetName val="様式３（逆変換装置）蓄電池以外②"/>
      <sheetName val="様式３（逆変換装置）蓄電池以外③"/>
      <sheetName val="様式３（逆変換装置）蓄電池① "/>
      <sheetName val="様式３（逆変換装置）蓄電池②"/>
      <sheetName val="様式３（逆変換装置）蓄電池③"/>
      <sheetName val="様式４"/>
      <sheetName val="様式５の１"/>
      <sheetName val="様式５の２"/>
      <sheetName val="様式５の３   "/>
      <sheetName val="様式５の３  （売電）"/>
      <sheetName val="様式５の４"/>
      <sheetName val="様式５の５"/>
      <sheetName val="様式５の６"/>
      <sheetName val="様式５の７"/>
      <sheetName val="様式５の８"/>
      <sheetName val="様式５の９"/>
      <sheetName val="様式５の１０"/>
      <sheetName val="様式５の１１"/>
      <sheetName val="リスト①"/>
      <sheetName val="リスト②"/>
      <sheetName val="リスト(非表示)"/>
      <sheetName val="プルダウン用"/>
    </sheetNames>
    <sheetDataSet>
      <sheetData sheetId="0"/>
      <sheetData sheetId="1" refreshError="1"/>
      <sheetData sheetId="2"/>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refreshError="1"/>
      <sheetData sheetId="36" refreshError="1"/>
      <sheetData sheetId="3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入力シート"/>
      <sheetName val="プルダウン用"/>
      <sheetName val="おわりに"/>
      <sheetName val="入力方法"/>
      <sheetName val="様式１"/>
      <sheetName val="様式２"/>
      <sheetName val="様式３（直流発電設備）① "/>
      <sheetName val="様式３（直流発電設備）② "/>
      <sheetName val="様式３（直流発電設備）③ "/>
      <sheetName val="様式３（逆変換装置）①"/>
      <sheetName val="様式３（逆変換装置）②"/>
      <sheetName val="様式３（逆変換装置）③"/>
      <sheetName val="様式３（系統連系保護リレー）①"/>
      <sheetName val="様式３（系統連系保護リレー）② "/>
      <sheetName val="様式５の４"/>
      <sheetName val="様式５の５"/>
      <sheetName val="様式５の６"/>
      <sheetName val="様式５の７"/>
    </sheetNames>
    <sheetDataSet>
      <sheetData sheetId="0">
        <row r="1">
          <cell r="AF1">
            <v>3</v>
          </cell>
        </row>
      </sheetData>
      <sheetData sheetId="1">
        <row r="1">
          <cell r="F1">
            <v>66</v>
          </cell>
        </row>
      </sheetData>
      <sheetData sheetId="2"/>
      <sheetData sheetId="3"/>
      <sheetData sheetId="4"/>
      <sheetData sheetId="5"/>
      <sheetData sheetId="6"/>
      <sheetData sheetId="7">
        <row r="1">
          <cell r="Y1">
            <v>7</v>
          </cell>
        </row>
      </sheetData>
      <sheetData sheetId="8">
        <row r="1">
          <cell r="Y1">
            <v>0</v>
          </cell>
        </row>
      </sheetData>
      <sheetData sheetId="9">
        <row r="1">
          <cell r="Y1">
            <v>0</v>
          </cell>
        </row>
      </sheetData>
      <sheetData sheetId="10"/>
      <sheetData sheetId="11"/>
      <sheetData sheetId="12"/>
      <sheetData sheetId="13">
        <row r="1">
          <cell r="T1">
            <v>71</v>
          </cell>
        </row>
      </sheetData>
      <sheetData sheetId="14">
        <row r="1">
          <cell r="T1">
            <v>48</v>
          </cell>
        </row>
      </sheetData>
      <sheetData sheetId="15">
        <row r="1">
          <cell r="K1">
            <v>5</v>
          </cell>
        </row>
      </sheetData>
      <sheetData sheetId="16">
        <row r="1">
          <cell r="K1">
            <v>1</v>
          </cell>
        </row>
      </sheetData>
      <sheetData sheetId="17">
        <row r="1">
          <cell r="AL1">
            <v>7</v>
          </cell>
        </row>
      </sheetData>
      <sheetData sheetId="18">
        <row r="1">
          <cell r="J1">
            <v>3</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tepco.co.jp/pg/consignment/retailservice/flow/index-j.html" TargetMode="External"/><Relationship Id="rId2" Type="http://schemas.openxmlformats.org/officeDocument/2006/relationships/hyperlink" Target="https://www.tepco.co.jp/pg/consignment/fit/corporate.html" TargetMode="External"/><Relationship Id="rId1" Type="http://schemas.openxmlformats.org/officeDocument/2006/relationships/hyperlink" Target="https://www.tepco.co.jp/pg/consignment/fit/pdf/guide_2024.pdf"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tepco.co.jp/pg/consignment/procedures/harmonic/"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mailto:02tepconsc@tepco.co.jp" TargetMode="External"/><Relationship Id="rId2" Type="http://schemas.openxmlformats.org/officeDocument/2006/relationships/hyperlink" Target="mailto:fit_setuhen@tepco.co.jp" TargetMode="External"/><Relationship Id="rId1" Type="http://schemas.openxmlformats.org/officeDocument/2006/relationships/hyperlink" Target="mailto:02haxtuchoukeiyaku@tepco.co.jp"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pageSetUpPr fitToPage="1"/>
  </sheetPr>
  <dimension ref="A1:CL96"/>
  <sheetViews>
    <sheetView showGridLines="0" tabSelected="1" view="pageBreakPreview" zoomScale="60" zoomScaleNormal="60" workbookViewId="0">
      <pane ySplit="3" topLeftCell="A4" activePane="bottomLeft" state="frozen"/>
      <selection pane="bottomLeft"/>
    </sheetView>
  </sheetViews>
  <sheetFormatPr defaultColWidth="8.875" defaultRowHeight="15.75" x14ac:dyDescent="0.15"/>
  <cols>
    <col min="1" max="1" width="2.625" style="5" customWidth="1"/>
    <col min="2" max="2" width="3.875" style="5" customWidth="1"/>
    <col min="3" max="8" width="2.625" style="5" customWidth="1"/>
    <col min="9" max="9" width="1.125" style="5" customWidth="1"/>
    <col min="10" max="32" width="2.625" style="5" customWidth="1"/>
    <col min="33" max="33" width="4.125" style="5" bestFit="1" customWidth="1"/>
    <col min="34" max="37" width="2.625" style="5" customWidth="1"/>
    <col min="38" max="38" width="3.125" style="5" customWidth="1"/>
    <col min="39" max="65" width="2.625" style="5" customWidth="1"/>
    <col min="66" max="66" width="8.875" style="5"/>
    <col min="67" max="67" width="11.375" style="5" customWidth="1"/>
    <col min="68" max="68" width="3.125" style="5" hidden="1" customWidth="1"/>
    <col min="69" max="69" width="7.875" style="5" hidden="1" customWidth="1"/>
    <col min="70" max="70" width="3" style="5" hidden="1" customWidth="1"/>
    <col min="71" max="78" width="8.875" style="5" customWidth="1"/>
    <col min="79" max="16384" width="8.875" style="5"/>
  </cols>
  <sheetData>
    <row r="1" spans="1:65" ht="25.15" customHeight="1" x14ac:dyDescent="0.15">
      <c r="W1" s="2"/>
      <c r="X1" s="166" t="s">
        <v>0</v>
      </c>
      <c r="Y1" s="183"/>
      <c r="Z1" s="2"/>
      <c r="AD1" s="2"/>
      <c r="AE1" s="6"/>
      <c r="AF1" s="1052">
        <f>SUM(BR43:BR71)</f>
        <v>10</v>
      </c>
      <c r="AG1" s="1052"/>
      <c r="AH1" s="7"/>
      <c r="AI1" s="166" t="s">
        <v>1</v>
      </c>
    </row>
    <row r="2" spans="1:65" x14ac:dyDescent="0.15">
      <c r="A2" s="1053" t="s">
        <v>1229</v>
      </c>
      <c r="B2" s="1053"/>
      <c r="C2" s="1053"/>
      <c r="D2" s="1053"/>
      <c r="E2" s="1053"/>
      <c r="F2" s="1053"/>
      <c r="G2" s="1053"/>
      <c r="H2" s="1053"/>
    </row>
    <row r="3" spans="1:65" x14ac:dyDescent="0.15">
      <c r="A3" s="1053"/>
      <c r="B3" s="1053"/>
      <c r="C3" s="1053"/>
      <c r="D3" s="1053"/>
      <c r="E3" s="1053"/>
      <c r="F3" s="1053"/>
      <c r="G3" s="1053"/>
      <c r="H3" s="1053"/>
    </row>
    <row r="4" spans="1:65" ht="15" customHeight="1" x14ac:dyDescent="0.15">
      <c r="A4" s="751"/>
      <c r="B4" s="751"/>
      <c r="C4" s="751"/>
      <c r="D4" s="751"/>
      <c r="E4" s="751"/>
      <c r="F4" s="751"/>
      <c r="G4" s="751"/>
      <c r="H4" s="751"/>
    </row>
    <row r="5" spans="1:65" ht="24.6" customHeight="1" x14ac:dyDescent="0.15">
      <c r="A5" s="9"/>
      <c r="B5" s="10" t="s">
        <v>2</v>
      </c>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762" t="s">
        <v>1228</v>
      </c>
      <c r="BF5" s="1059">
        <v>45862</v>
      </c>
      <c r="BG5" s="1060"/>
      <c r="BH5" s="1060"/>
      <c r="BI5" s="1060"/>
      <c r="BJ5" s="1060"/>
      <c r="BK5" s="1060"/>
      <c r="BL5" s="1060"/>
      <c r="BM5" s="1060"/>
    </row>
    <row r="6" spans="1:65" ht="10.15" customHeight="1" x14ac:dyDescent="0.15">
      <c r="B6" s="184"/>
    </row>
    <row r="7" spans="1:65" ht="19.5" x14ac:dyDescent="0.15">
      <c r="A7" s="185"/>
      <c r="B7" s="186" t="s">
        <v>1227</v>
      </c>
      <c r="C7" s="187"/>
      <c r="AR7" s="188"/>
    </row>
    <row r="8" spans="1:65" ht="19.5" x14ac:dyDescent="0.15">
      <c r="A8" s="185"/>
      <c r="B8" s="11"/>
      <c r="C8" s="5" t="s">
        <v>387</v>
      </c>
      <c r="AR8" s="188"/>
    </row>
    <row r="9" spans="1:65" ht="19.5" x14ac:dyDescent="0.15">
      <c r="A9" s="185"/>
      <c r="B9" s="11"/>
      <c r="D9" s="189" t="s">
        <v>360</v>
      </c>
      <c r="AR9" s="188"/>
    </row>
    <row r="10" spans="1:65" ht="19.5" x14ac:dyDescent="0.15">
      <c r="A10" s="185"/>
      <c r="B10" s="11"/>
      <c r="C10" s="5" t="s">
        <v>345</v>
      </c>
      <c r="AR10" s="188"/>
    </row>
    <row r="11" spans="1:65" ht="19.5" customHeight="1" x14ac:dyDescent="0.15">
      <c r="A11" s="185"/>
      <c r="C11" s="16" t="s">
        <v>392</v>
      </c>
      <c r="AR11" s="188"/>
    </row>
    <row r="12" spans="1:65" ht="15" customHeight="1" x14ac:dyDescent="0.15">
      <c r="A12" s="185"/>
      <c r="C12" s="16"/>
      <c r="D12" s="189" t="s">
        <v>305</v>
      </c>
      <c r="K12" s="188"/>
      <c r="O12" s="190"/>
      <c r="Q12" s="190"/>
      <c r="R12" s="190"/>
      <c r="S12" s="190"/>
      <c r="T12" s="190"/>
      <c r="U12" s="190"/>
      <c r="V12" s="190"/>
      <c r="W12" s="190"/>
      <c r="X12" s="190"/>
      <c r="Y12" s="190"/>
      <c r="Z12" s="190"/>
      <c r="AB12" s="1062" t="s">
        <v>3</v>
      </c>
      <c r="AC12" s="1062"/>
      <c r="AD12" s="1062"/>
      <c r="AE12" s="1062"/>
      <c r="AF12" s="1062"/>
      <c r="AG12" s="1062"/>
      <c r="AH12" s="1062"/>
      <c r="AI12" s="1062"/>
      <c r="AJ12" s="1062"/>
      <c r="AK12" s="1062"/>
      <c r="AL12" s="1062"/>
      <c r="AM12" s="1062"/>
      <c r="AN12" s="1062"/>
      <c r="AO12" s="1062"/>
      <c r="AP12" s="1062"/>
      <c r="AQ12" s="1062"/>
      <c r="AR12" s="1062"/>
      <c r="AS12" s="753"/>
      <c r="AT12" s="753"/>
      <c r="AU12" s="753"/>
      <c r="AV12" s="753"/>
      <c r="AW12" s="753"/>
      <c r="AX12" s="753"/>
      <c r="AY12" s="753"/>
    </row>
    <row r="13" spans="1:65" ht="19.5" customHeight="1" x14ac:dyDescent="0.15">
      <c r="A13" s="1"/>
      <c r="C13" s="5" t="s">
        <v>1226</v>
      </c>
      <c r="D13" s="189"/>
      <c r="K13" s="188"/>
      <c r="O13" s="190"/>
      <c r="Q13" s="190"/>
      <c r="R13" s="190"/>
      <c r="S13" s="190"/>
      <c r="T13" s="190"/>
      <c r="U13" s="190"/>
      <c r="V13" s="190"/>
      <c r="W13" s="190"/>
      <c r="X13" s="190"/>
      <c r="Y13" s="190"/>
      <c r="Z13" s="190"/>
      <c r="AA13" s="753"/>
      <c r="AB13" s="753"/>
      <c r="AC13" s="753"/>
      <c r="AD13" s="753"/>
      <c r="AE13" s="753"/>
      <c r="AF13" s="753"/>
      <c r="AG13" s="753"/>
      <c r="AH13" s="753"/>
      <c r="AI13" s="5" t="s">
        <v>1225</v>
      </c>
      <c r="AJ13" s="761"/>
      <c r="AK13" s="761"/>
      <c r="AN13" s="1061" t="s">
        <v>1224</v>
      </c>
      <c r="AO13" s="1061"/>
      <c r="AP13" s="1061"/>
      <c r="AQ13" s="1061"/>
      <c r="AR13" s="1061"/>
      <c r="AS13" s="1061"/>
      <c r="AT13" s="1061"/>
      <c r="AU13" s="1061"/>
      <c r="AV13" s="1061"/>
      <c r="AW13" s="1061"/>
      <c r="AX13" s="1061"/>
      <c r="AY13" s="1061"/>
      <c r="AZ13" s="1061"/>
      <c r="BA13" s="1061"/>
      <c r="BB13" s="1061"/>
      <c r="BC13" s="1061"/>
      <c r="BD13" s="1061"/>
    </row>
    <row r="14" spans="1:65" ht="20.65" customHeight="1" x14ac:dyDescent="0.15">
      <c r="A14" s="1"/>
      <c r="C14" s="760"/>
      <c r="K14" s="188"/>
      <c r="N14" s="190"/>
      <c r="O14" s="190"/>
      <c r="P14" s="190"/>
      <c r="Q14" s="190"/>
      <c r="R14" s="190"/>
      <c r="S14" s="190"/>
      <c r="T14" s="190"/>
      <c r="U14" s="190"/>
      <c r="V14" s="190"/>
      <c r="W14" s="190"/>
      <c r="X14" s="190"/>
      <c r="Y14" s="190"/>
      <c r="Z14" s="190"/>
      <c r="AA14" s="190"/>
      <c r="AB14" s="190"/>
      <c r="AC14" s="190"/>
      <c r="AD14" s="190"/>
      <c r="AE14" s="190"/>
      <c r="AF14" s="190"/>
      <c r="AI14" s="5" t="s">
        <v>1223</v>
      </c>
      <c r="AN14" s="1058" t="s">
        <v>1222</v>
      </c>
      <c r="AO14" s="1058"/>
      <c r="AP14" s="1058"/>
      <c r="AQ14" s="1058"/>
      <c r="AR14" s="1058"/>
      <c r="AS14" s="1058"/>
      <c r="AT14" s="1058"/>
      <c r="AU14" s="1058"/>
      <c r="AV14" s="1058"/>
      <c r="AW14" s="1058"/>
      <c r="AX14" s="1058"/>
      <c r="AY14" s="1058"/>
      <c r="AZ14" s="1058"/>
      <c r="BA14" s="1058"/>
      <c r="BB14" s="1058"/>
      <c r="BC14" s="1058"/>
      <c r="BD14" s="1058"/>
      <c r="BE14" s="1058"/>
      <c r="BF14" s="1058"/>
      <c r="BG14" s="1058"/>
      <c r="BH14" s="1058"/>
    </row>
    <row r="15" spans="1:65" ht="24.6" customHeight="1" x14ac:dyDescent="0.15">
      <c r="A15" s="9"/>
      <c r="B15" s="10" t="s">
        <v>4</v>
      </c>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row>
    <row r="16" spans="1:65" ht="10.15" customHeight="1" x14ac:dyDescent="0.15">
      <c r="B16" s="184"/>
    </row>
    <row r="17" spans="2:90" ht="19.5" customHeight="1" x14ac:dyDescent="0.15">
      <c r="B17" s="11" t="s">
        <v>5</v>
      </c>
      <c r="C17" s="22"/>
      <c r="D17" s="22"/>
      <c r="E17" s="22"/>
      <c r="F17" s="22"/>
      <c r="G17" s="22"/>
      <c r="H17" s="22"/>
      <c r="I17" s="22"/>
      <c r="J17" s="1064" t="s">
        <v>1221</v>
      </c>
      <c r="K17" s="1064"/>
      <c r="L17" s="1064"/>
      <c r="M17" s="1064"/>
      <c r="N17" s="1064"/>
      <c r="O17" s="1064"/>
      <c r="P17" s="1064"/>
      <c r="Q17" s="1064"/>
      <c r="R17" s="1064"/>
      <c r="S17" s="1064"/>
      <c r="T17" s="1064"/>
      <c r="U17" s="1064"/>
      <c r="V17" s="1064"/>
      <c r="W17" s="1064"/>
      <c r="X17" s="1064"/>
      <c r="Y17" s="1064"/>
      <c r="Z17" s="1064"/>
      <c r="AA17" s="1064"/>
      <c r="AB17" s="1064"/>
      <c r="AC17" s="1064"/>
      <c r="AD17" s="1064"/>
      <c r="AE17" s="1064"/>
      <c r="AF17" s="1064"/>
      <c r="AG17" s="11" t="s">
        <v>303</v>
      </c>
      <c r="AH17" s="22"/>
      <c r="AI17" s="22"/>
      <c r="AJ17" s="22"/>
      <c r="AK17" s="22"/>
    </row>
    <row r="18" spans="2:90" ht="5.0999999999999996" customHeight="1" x14ac:dyDescent="0.15">
      <c r="B18" s="11"/>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row>
    <row r="19" spans="2:90" ht="19.5" customHeight="1" x14ac:dyDescent="0.15">
      <c r="B19" s="11" t="s">
        <v>1220</v>
      </c>
      <c r="C19" s="1057" t="s">
        <v>6</v>
      </c>
      <c r="D19" s="1057"/>
      <c r="E19" s="1057"/>
      <c r="F19" s="1057"/>
      <c r="G19" s="1057"/>
      <c r="H19" s="1057"/>
      <c r="I19" s="191" t="s">
        <v>1219</v>
      </c>
      <c r="K19" s="191"/>
      <c r="L19" s="191"/>
      <c r="M19" s="191"/>
      <c r="N19" s="191"/>
      <c r="O19" s="191"/>
      <c r="P19" s="191"/>
      <c r="Q19" s="191"/>
      <c r="R19" s="191"/>
      <c r="S19" s="191"/>
      <c r="T19" s="191"/>
      <c r="U19" s="191"/>
      <c r="V19" s="191"/>
      <c r="W19" s="191"/>
      <c r="X19" s="191"/>
      <c r="Y19" s="191"/>
      <c r="Z19" s="191"/>
      <c r="AA19" s="191"/>
      <c r="AB19" s="191"/>
      <c r="AC19" s="191"/>
      <c r="AD19" s="191"/>
      <c r="AE19" s="191"/>
      <c r="AF19" s="191"/>
      <c r="AG19" s="191"/>
      <c r="AH19" s="191"/>
      <c r="AI19" s="191"/>
      <c r="AJ19" s="191"/>
      <c r="AK19" s="191"/>
    </row>
    <row r="20" spans="2:90" ht="5.0999999999999996" customHeight="1" x14ac:dyDescent="0.15">
      <c r="B20" s="11"/>
      <c r="C20" s="752"/>
      <c r="D20" s="752"/>
      <c r="E20" s="752"/>
      <c r="F20" s="752"/>
      <c r="G20" s="752"/>
      <c r="H20" s="752"/>
      <c r="I20" s="191"/>
      <c r="K20" s="191"/>
      <c r="L20" s="191"/>
      <c r="M20" s="191"/>
      <c r="N20" s="191"/>
      <c r="O20" s="191"/>
      <c r="P20" s="191"/>
      <c r="Q20" s="191"/>
      <c r="R20" s="191"/>
      <c r="S20" s="191"/>
      <c r="T20" s="191"/>
      <c r="U20" s="191"/>
      <c r="V20" s="191"/>
      <c r="W20" s="191"/>
      <c r="X20" s="191"/>
      <c r="Y20" s="191"/>
      <c r="Z20" s="191"/>
      <c r="AA20" s="191"/>
      <c r="AB20" s="191"/>
      <c r="AC20" s="191"/>
      <c r="AD20" s="191"/>
      <c r="AE20" s="191"/>
      <c r="AF20" s="191"/>
      <c r="AG20" s="191"/>
      <c r="AH20" s="191"/>
      <c r="AI20" s="191"/>
      <c r="AJ20" s="191"/>
      <c r="AK20" s="191"/>
    </row>
    <row r="21" spans="2:90" ht="18" customHeight="1" x14ac:dyDescent="0.15">
      <c r="B21" s="11"/>
      <c r="C21" s="193" t="s">
        <v>1218</v>
      </c>
      <c r="D21" s="16"/>
      <c r="E21" s="752"/>
      <c r="F21" s="752"/>
      <c r="G21" s="752"/>
      <c r="H21" s="752"/>
      <c r="I21" s="191"/>
      <c r="J21" s="16"/>
      <c r="K21" s="191"/>
      <c r="L21" s="191"/>
      <c r="M21" s="191"/>
      <c r="N21" s="191"/>
      <c r="O21" s="191"/>
      <c r="P21" s="191"/>
      <c r="Q21" s="191"/>
      <c r="R21" s="191"/>
      <c r="S21" s="191"/>
      <c r="T21" s="191"/>
      <c r="U21" s="191"/>
      <c r="V21" s="191"/>
      <c r="W21" s="191"/>
      <c r="X21" s="191"/>
      <c r="Y21" s="191"/>
      <c r="Z21" s="191"/>
      <c r="AA21" s="191"/>
      <c r="AB21" s="191"/>
      <c r="AC21" s="191"/>
      <c r="AD21" s="191"/>
      <c r="AE21" s="191"/>
      <c r="AF21" s="191"/>
      <c r="AG21" s="191"/>
      <c r="AH21" s="191"/>
      <c r="AI21" s="191"/>
      <c r="AJ21" s="191"/>
      <c r="AK21" s="191"/>
    </row>
    <row r="22" spans="2:90" ht="18" customHeight="1" x14ac:dyDescent="0.15">
      <c r="B22" s="11"/>
      <c r="C22" s="193" t="s">
        <v>1217</v>
      </c>
      <c r="D22" s="16"/>
      <c r="E22" s="752"/>
      <c r="F22" s="752"/>
      <c r="G22" s="752"/>
      <c r="H22" s="752"/>
      <c r="I22" s="191"/>
      <c r="J22" s="16"/>
      <c r="K22" s="191"/>
      <c r="L22" s="191"/>
      <c r="M22" s="191"/>
      <c r="N22" s="191"/>
      <c r="O22" s="191"/>
      <c r="P22" s="191"/>
      <c r="Q22" s="191"/>
      <c r="R22" s="191"/>
      <c r="S22" s="191"/>
      <c r="T22" s="191"/>
      <c r="U22" s="191"/>
      <c r="V22" s="191"/>
      <c r="W22" s="191"/>
      <c r="X22" s="191"/>
      <c r="Y22" s="191"/>
      <c r="Z22" s="191"/>
      <c r="AA22" s="191"/>
      <c r="AB22" s="191"/>
      <c r="AC22" s="191"/>
      <c r="AD22" s="191"/>
      <c r="AE22" s="191"/>
      <c r="AF22" s="191"/>
      <c r="AG22" s="191"/>
      <c r="AH22" s="191"/>
      <c r="AI22" s="191"/>
      <c r="AJ22" s="191"/>
      <c r="AK22" s="191"/>
    </row>
    <row r="23" spans="2:90" ht="18" customHeight="1" x14ac:dyDescent="0.15">
      <c r="B23" s="12"/>
      <c r="C23" s="192" t="s">
        <v>1216</v>
      </c>
    </row>
    <row r="24" spans="2:90" ht="18" customHeight="1" x14ac:dyDescent="0.15">
      <c r="B24" s="12"/>
      <c r="C24" s="576" t="s">
        <v>388</v>
      </c>
    </row>
    <row r="25" spans="2:90" ht="5.0999999999999996" customHeight="1" x14ac:dyDescent="0.15">
      <c r="B25" s="12"/>
      <c r="C25" s="193"/>
    </row>
    <row r="26" spans="2:90" ht="19.5" customHeight="1" x14ac:dyDescent="0.15">
      <c r="B26" s="11" t="s">
        <v>1215</v>
      </c>
      <c r="C26" s="191"/>
      <c r="D26" s="194"/>
      <c r="E26" s="194"/>
      <c r="F26" s="194"/>
      <c r="G26" s="194"/>
      <c r="H26" s="194"/>
      <c r="I26" s="194"/>
      <c r="J26" s="194"/>
      <c r="K26" s="194"/>
      <c r="L26" s="195"/>
      <c r="M26" s="195"/>
      <c r="N26" s="195"/>
      <c r="O26" s="195"/>
      <c r="P26" s="195"/>
      <c r="Q26" s="195"/>
      <c r="R26" s="194"/>
      <c r="S26" s="194"/>
      <c r="T26" s="194"/>
      <c r="U26" s="194"/>
      <c r="V26" s="194"/>
      <c r="W26" s="194"/>
      <c r="X26" s="194"/>
      <c r="Y26" s="194"/>
      <c r="Z26" s="194"/>
      <c r="AA26" s="194"/>
      <c r="AB26" s="194"/>
      <c r="AC26" s="194"/>
      <c r="AD26" s="194"/>
      <c r="AE26" s="194"/>
      <c r="AF26" s="194"/>
      <c r="AG26" s="194"/>
      <c r="AH26" s="194"/>
      <c r="AI26" s="194"/>
      <c r="AJ26" s="194"/>
      <c r="AK26" s="194"/>
      <c r="AL26" s="194"/>
      <c r="AM26" s="194"/>
      <c r="AN26" s="194"/>
      <c r="AO26" s="194"/>
      <c r="AP26" s="194"/>
      <c r="AQ26" s="194"/>
      <c r="AR26" s="194"/>
      <c r="AS26" s="194"/>
      <c r="AT26" s="194"/>
      <c r="AU26" s="194"/>
      <c r="AV26" s="194"/>
      <c r="AW26" s="194"/>
      <c r="AX26" s="194"/>
      <c r="AY26" s="194"/>
      <c r="AZ26" s="194"/>
      <c r="BA26" s="194"/>
      <c r="BB26" s="20"/>
      <c r="BC26" s="20"/>
      <c r="BD26" s="20"/>
      <c r="CL26" s="196"/>
    </row>
    <row r="27" spans="2:90" ht="22.15" customHeight="1" x14ac:dyDescent="0.15">
      <c r="B27" s="12"/>
      <c r="C27" s="192" t="s">
        <v>1214</v>
      </c>
      <c r="CL27" s="196"/>
    </row>
    <row r="28" spans="2:90" ht="5.0999999999999996" customHeight="1" x14ac:dyDescent="0.15">
      <c r="B28" s="12"/>
      <c r="CL28" s="196"/>
    </row>
    <row r="29" spans="2:90" ht="19.5" customHeight="1" x14ac:dyDescent="0.15">
      <c r="B29" s="11" t="s">
        <v>7</v>
      </c>
      <c r="C29" s="191"/>
      <c r="D29" s="194"/>
      <c r="E29" s="194"/>
      <c r="G29" s="1057" t="s">
        <v>1213</v>
      </c>
      <c r="H29" s="1057"/>
      <c r="I29" s="1057"/>
      <c r="J29" s="1057"/>
      <c r="K29" s="1057"/>
      <c r="L29" s="1057"/>
      <c r="M29" s="1057"/>
      <c r="N29" s="1057"/>
      <c r="O29" s="191" t="s">
        <v>1212</v>
      </c>
      <c r="Q29" s="194"/>
      <c r="R29" s="194"/>
      <c r="S29" s="194"/>
      <c r="T29" s="194"/>
      <c r="U29" s="194"/>
      <c r="V29" s="194"/>
      <c r="W29" s="194"/>
      <c r="X29" s="194"/>
      <c r="Y29" s="195"/>
      <c r="Z29" s="195"/>
      <c r="AA29" s="195"/>
      <c r="AB29" s="11"/>
      <c r="AC29" s="194"/>
      <c r="AD29" s="194"/>
      <c r="AE29" s="194"/>
      <c r="AF29" s="194"/>
      <c r="AG29" s="194"/>
      <c r="AH29" s="194"/>
      <c r="AI29" s="191"/>
      <c r="AJ29" s="191"/>
      <c r="AK29" s="191"/>
      <c r="AL29" s="191"/>
      <c r="AM29" s="191"/>
      <c r="AN29" s="191"/>
      <c r="AO29" s="191"/>
      <c r="AP29" s="191"/>
      <c r="AQ29" s="191"/>
      <c r="CL29" s="196"/>
    </row>
    <row r="30" spans="2:90" ht="15" customHeight="1" x14ac:dyDescent="0.15">
      <c r="B30" s="12"/>
      <c r="C30" s="192" t="s">
        <v>389</v>
      </c>
      <c r="CL30" s="196"/>
    </row>
    <row r="31" spans="2:90" ht="6.6" customHeight="1" x14ac:dyDescent="0.15">
      <c r="B31" s="12"/>
      <c r="CL31" s="196"/>
    </row>
    <row r="32" spans="2:90" ht="6.6" customHeight="1" x14ac:dyDescent="0.15">
      <c r="B32" s="12"/>
      <c r="CL32" s="196"/>
    </row>
    <row r="33" spans="1:90" ht="19.5" customHeight="1" x14ac:dyDescent="0.15">
      <c r="B33" s="12"/>
      <c r="C33" s="16"/>
      <c r="D33" s="16" t="s">
        <v>8</v>
      </c>
      <c r="CL33" s="196"/>
    </row>
    <row r="34" spans="1:90" ht="3" customHeight="1" x14ac:dyDescent="0.15">
      <c r="B34" s="12"/>
      <c r="D34" s="13"/>
      <c r="E34" s="13"/>
      <c r="F34" s="13"/>
      <c r="G34" s="13"/>
      <c r="H34" s="13"/>
      <c r="Y34" s="13"/>
      <c r="Z34" s="13"/>
      <c r="AA34" s="13"/>
      <c r="AB34" s="13"/>
      <c r="AC34" s="13"/>
      <c r="AD34" s="13"/>
      <c r="AE34" s="13"/>
      <c r="AF34" s="13"/>
      <c r="AX34" s="13"/>
    </row>
    <row r="35" spans="1:90" ht="17.649999999999999" customHeight="1" x14ac:dyDescent="0.15">
      <c r="B35" s="12"/>
      <c r="C35" s="12"/>
      <c r="D35" s="12"/>
      <c r="E35" s="1054"/>
      <c r="F35" s="1055"/>
      <c r="G35" s="1055"/>
      <c r="H35" s="1055"/>
      <c r="I35" s="1056"/>
      <c r="J35" s="16" t="s">
        <v>1209</v>
      </c>
      <c r="K35" s="12" t="s">
        <v>302</v>
      </c>
      <c r="U35" s="5" t="s">
        <v>400</v>
      </c>
      <c r="W35" s="12"/>
      <c r="X35" s="12"/>
      <c r="Y35" s="12"/>
      <c r="Z35" s="12"/>
      <c r="AA35" s="12"/>
      <c r="AB35" s="12"/>
      <c r="AC35" s="12"/>
      <c r="AD35" s="12"/>
      <c r="AE35" s="12"/>
      <c r="AJ35" s="12"/>
      <c r="AK35" s="12"/>
      <c r="AX35" s="13"/>
    </row>
    <row r="36" spans="1:90" ht="6" customHeight="1" x14ac:dyDescent="0.15">
      <c r="B36" s="12"/>
      <c r="C36" s="12"/>
      <c r="D36" s="12"/>
      <c r="E36" s="12"/>
      <c r="F36" s="12"/>
      <c r="G36" s="12"/>
      <c r="H36" s="12"/>
      <c r="I36" s="12"/>
      <c r="J36" s="16"/>
      <c r="K36" s="12"/>
      <c r="W36" s="12"/>
      <c r="X36" s="12"/>
      <c r="Y36" s="12"/>
      <c r="Z36" s="12"/>
      <c r="AA36" s="12"/>
      <c r="AB36" s="12"/>
      <c r="AC36" s="12"/>
      <c r="AD36" s="12"/>
      <c r="AE36" s="12"/>
      <c r="AJ36" s="12"/>
      <c r="AK36" s="12"/>
      <c r="AX36" s="13"/>
    </row>
    <row r="37" spans="1:90" ht="17.649999999999999" customHeight="1" x14ac:dyDescent="0.15">
      <c r="B37" s="12"/>
      <c r="C37" s="12"/>
      <c r="D37" s="12"/>
      <c r="E37" s="197"/>
      <c r="F37" s="198"/>
      <c r="G37" s="198"/>
      <c r="H37" s="198"/>
      <c r="I37" s="199"/>
      <c r="J37" s="16" t="s">
        <v>1211</v>
      </c>
      <c r="K37" s="12" t="s">
        <v>301</v>
      </c>
      <c r="U37" s="5" t="s">
        <v>391</v>
      </c>
      <c r="W37" s="12"/>
      <c r="X37" s="12"/>
      <c r="Y37" s="12"/>
      <c r="Z37" s="12"/>
      <c r="AA37" s="12"/>
      <c r="AB37" s="12"/>
      <c r="AC37" s="12"/>
      <c r="AD37" s="12"/>
      <c r="AE37" s="12"/>
      <c r="AJ37" s="12"/>
      <c r="AK37" s="12"/>
      <c r="AX37" s="13"/>
    </row>
    <row r="38" spans="1:90" ht="17.649999999999999" customHeight="1" x14ac:dyDescent="0.15">
      <c r="B38" s="12"/>
      <c r="D38" s="13"/>
      <c r="E38" s="13"/>
      <c r="F38" s="13"/>
      <c r="G38" s="13"/>
      <c r="H38" s="13"/>
      <c r="V38" s="206" t="s">
        <v>1210</v>
      </c>
      <c r="Y38" s="13"/>
      <c r="Z38" s="13"/>
      <c r="AA38" s="13"/>
      <c r="AB38" s="13"/>
      <c r="AC38" s="13"/>
      <c r="AD38" s="13"/>
      <c r="AE38" s="13"/>
      <c r="AF38" s="13"/>
    </row>
    <row r="39" spans="1:90" ht="17.649999999999999" customHeight="1" x14ac:dyDescent="0.15">
      <c r="B39" s="12"/>
      <c r="D39" s="13"/>
      <c r="E39" s="1047"/>
      <c r="F39" s="1048"/>
      <c r="G39" s="1048"/>
      <c r="H39" s="1048"/>
      <c r="I39" s="1049"/>
      <c r="J39" s="16" t="s">
        <v>1209</v>
      </c>
      <c r="K39" s="24" t="s">
        <v>390</v>
      </c>
      <c r="U39" s="5" t="s">
        <v>1208</v>
      </c>
      <c r="Y39" s="13"/>
      <c r="Z39" s="13"/>
      <c r="AA39" s="13"/>
      <c r="AB39" s="13"/>
      <c r="AC39" s="13"/>
      <c r="AD39" s="13"/>
      <c r="AE39" s="13"/>
      <c r="AF39" s="13"/>
    </row>
    <row r="40" spans="1:90" ht="17.649999999999999" customHeight="1" x14ac:dyDescent="0.15">
      <c r="B40" s="12"/>
      <c r="Y40" s="13"/>
      <c r="Z40" s="13"/>
      <c r="AA40" s="13"/>
      <c r="AB40" s="13"/>
      <c r="AC40" s="13"/>
    </row>
    <row r="41" spans="1:90" ht="24.6" customHeight="1" x14ac:dyDescent="0.15">
      <c r="A41" s="9"/>
      <c r="B41" s="10" t="s">
        <v>1207</v>
      </c>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row>
    <row r="42" spans="1:90" ht="17.649999999999999" customHeight="1" x14ac:dyDescent="0.15">
      <c r="A42" s="16"/>
      <c r="B42" s="12"/>
      <c r="Y42" s="13"/>
      <c r="Z42" s="13"/>
      <c r="AA42" s="13"/>
      <c r="AB42" s="13"/>
      <c r="AC42" s="13"/>
    </row>
    <row r="43" spans="1:90" ht="19.5" customHeight="1" x14ac:dyDescent="0.15">
      <c r="B43" s="200" t="s">
        <v>9</v>
      </c>
      <c r="C43" s="201"/>
      <c r="D43" s="201"/>
      <c r="E43" s="201"/>
      <c r="F43" s="201"/>
      <c r="G43" s="201"/>
      <c r="H43" s="201"/>
      <c r="I43" s="201"/>
      <c r="J43" s="201"/>
      <c r="K43" s="201"/>
      <c r="L43" s="201"/>
      <c r="M43" s="201"/>
      <c r="N43" s="201"/>
      <c r="O43" s="201"/>
      <c r="P43" s="201"/>
      <c r="Q43" s="201"/>
      <c r="R43" s="201"/>
      <c r="S43" s="201"/>
      <c r="T43" s="201"/>
      <c r="U43" s="201"/>
      <c r="V43" s="201"/>
      <c r="W43" s="201"/>
      <c r="X43" s="201"/>
      <c r="Y43" s="201"/>
      <c r="Z43" s="201"/>
      <c r="AA43" s="201"/>
      <c r="AB43" s="201"/>
      <c r="AC43" s="201"/>
      <c r="AD43" s="201"/>
      <c r="AE43" s="202"/>
      <c r="AF43" s="201"/>
      <c r="AG43" s="201"/>
      <c r="AH43" s="201"/>
      <c r="AI43" s="201"/>
      <c r="AJ43" s="201"/>
      <c r="AK43" s="201"/>
      <c r="AL43" s="201"/>
      <c r="AM43" s="201"/>
      <c r="AN43" s="201"/>
      <c r="AO43" s="201"/>
      <c r="AP43" s="201"/>
      <c r="AQ43" s="201"/>
      <c r="AV43" s="1050" t="s">
        <v>919</v>
      </c>
      <c r="AW43" s="1050"/>
      <c r="AX43" s="1050"/>
      <c r="AY43" s="1050"/>
      <c r="AZ43" s="1050"/>
      <c r="BA43" s="1050"/>
      <c r="BB43" s="1050"/>
      <c r="BC43" s="1050"/>
      <c r="BD43" s="1050"/>
      <c r="BE43" s="1050"/>
      <c r="BF43" s="1050"/>
      <c r="BG43" s="1050"/>
      <c r="BH43" s="1050"/>
      <c r="BI43" s="1050"/>
      <c r="BJ43" s="1050"/>
      <c r="BK43" s="1050"/>
      <c r="BP43" s="5">
        <v>1</v>
      </c>
      <c r="BQ43" s="5">
        <f>IF(OR(AV43="",AV43="選択してください"),0,1)</f>
        <v>0</v>
      </c>
      <c r="BR43" s="5">
        <f>BP43-BQ43</f>
        <v>1</v>
      </c>
    </row>
    <row r="44" spans="1:90" ht="19.5" customHeight="1" x14ac:dyDescent="0.15">
      <c r="C44" s="5" t="s">
        <v>10</v>
      </c>
      <c r="AV44" s="1051" t="str">
        <f>IF(AV43="いいえ","本書類ではお申込いただけません。
冒頭の概要箇所をご確認ください。","")</f>
        <v/>
      </c>
      <c r="AW44" s="1051"/>
      <c r="AX44" s="1051"/>
      <c r="AY44" s="1051"/>
      <c r="AZ44" s="1051"/>
      <c r="BA44" s="1051"/>
      <c r="BB44" s="1051"/>
      <c r="BC44" s="1051"/>
      <c r="BD44" s="1051"/>
      <c r="BE44" s="1051"/>
      <c r="BF44" s="1051"/>
      <c r="BG44" s="1051"/>
      <c r="BH44" s="1051"/>
      <c r="BI44" s="1051"/>
      <c r="BJ44" s="1051"/>
      <c r="BK44" s="1051"/>
    </row>
    <row r="45" spans="1:90" ht="19.5" customHeight="1" x14ac:dyDescent="0.15">
      <c r="AV45" s="1051"/>
      <c r="AW45" s="1051"/>
      <c r="AX45" s="1051"/>
      <c r="AY45" s="1051"/>
      <c r="AZ45" s="1051"/>
      <c r="BA45" s="1051"/>
      <c r="BB45" s="1051"/>
      <c r="BC45" s="1051"/>
      <c r="BD45" s="1051"/>
      <c r="BE45" s="1051"/>
      <c r="BF45" s="1051"/>
      <c r="BG45" s="1051"/>
      <c r="BH45" s="1051"/>
      <c r="BI45" s="1051"/>
      <c r="BJ45" s="1051"/>
      <c r="BK45" s="1051"/>
    </row>
    <row r="46" spans="1:90" ht="19.5" x14ac:dyDescent="0.15">
      <c r="B46" s="200" t="s">
        <v>1206</v>
      </c>
      <c r="C46" s="201"/>
      <c r="D46" s="201"/>
      <c r="E46" s="201"/>
      <c r="F46" s="201"/>
      <c r="G46" s="201"/>
      <c r="H46" s="201"/>
      <c r="I46" s="201"/>
      <c r="J46" s="201"/>
      <c r="K46" s="201"/>
      <c r="L46" s="201"/>
      <c r="M46" s="202"/>
      <c r="N46" s="202"/>
      <c r="O46" s="201"/>
      <c r="P46" s="201"/>
      <c r="Q46" s="201"/>
      <c r="R46" s="201"/>
      <c r="S46" s="201"/>
      <c r="T46" s="201"/>
      <c r="U46" s="201"/>
      <c r="V46" s="201"/>
      <c r="W46" s="201"/>
      <c r="X46" s="201"/>
      <c r="Y46" s="201"/>
      <c r="Z46" s="201"/>
      <c r="AA46" s="201"/>
      <c r="AB46" s="201"/>
      <c r="AC46" s="201"/>
      <c r="AD46" s="201"/>
      <c r="AE46" s="201"/>
      <c r="AF46" s="201"/>
      <c r="AG46" s="201"/>
      <c r="AH46" s="201"/>
      <c r="AI46" s="201"/>
      <c r="AJ46" s="201"/>
      <c r="AK46" s="201"/>
      <c r="AL46" s="201"/>
      <c r="AM46" s="201"/>
      <c r="AN46" s="201"/>
      <c r="AO46" s="201"/>
      <c r="AP46" s="201"/>
      <c r="AQ46" s="201"/>
      <c r="AV46" s="1050" t="s">
        <v>919</v>
      </c>
      <c r="AW46" s="1050"/>
      <c r="AX46" s="1050"/>
      <c r="AY46" s="1050"/>
      <c r="AZ46" s="1050"/>
      <c r="BA46" s="1050"/>
      <c r="BB46" s="1050"/>
      <c r="BC46" s="1050"/>
      <c r="BD46" s="1050"/>
      <c r="BE46" s="1050"/>
      <c r="BF46" s="1050"/>
      <c r="BG46" s="1050"/>
      <c r="BH46" s="1050"/>
      <c r="BI46" s="1050"/>
      <c r="BJ46" s="1050"/>
      <c r="BK46" s="1050"/>
      <c r="BP46" s="5">
        <v>1</v>
      </c>
      <c r="BQ46" s="5">
        <f>IF(AV43="いいえ",1,IF(OR(AV46="",AV46="選択してください"),0,1))</f>
        <v>0</v>
      </c>
      <c r="BR46" s="5">
        <f>BP46-BQ46</f>
        <v>1</v>
      </c>
    </row>
    <row r="47" spans="1:90" ht="19.5" customHeight="1" x14ac:dyDescent="0.15">
      <c r="B47" s="203"/>
      <c r="C47" s="5" t="s">
        <v>1205</v>
      </c>
      <c r="D47" s="203"/>
      <c r="E47" s="203"/>
      <c r="F47" s="203"/>
      <c r="G47" s="203"/>
      <c r="H47" s="203"/>
      <c r="I47" s="203"/>
      <c r="J47" s="203"/>
      <c r="K47" s="203"/>
      <c r="L47" s="203"/>
      <c r="M47" s="203"/>
      <c r="N47" s="203"/>
      <c r="O47" s="203"/>
      <c r="P47" s="203"/>
      <c r="Q47" s="203"/>
      <c r="R47" s="203"/>
      <c r="S47" s="203"/>
      <c r="T47" s="203"/>
      <c r="U47" s="203"/>
      <c r="V47" s="203"/>
      <c r="W47" s="203"/>
      <c r="X47" s="203"/>
      <c r="Y47" s="203"/>
      <c r="Z47" s="203"/>
      <c r="AA47" s="203"/>
      <c r="AB47" s="203"/>
      <c r="AC47" s="203"/>
      <c r="AD47" s="203"/>
      <c r="AE47" s="203"/>
      <c r="AF47" s="203"/>
      <c r="AG47" s="203"/>
      <c r="AH47" s="203"/>
      <c r="AI47" s="203"/>
      <c r="AJ47" s="203"/>
      <c r="AK47" s="203"/>
      <c r="AL47" s="203"/>
      <c r="AM47" s="203"/>
      <c r="AN47" s="203"/>
      <c r="AO47" s="203"/>
      <c r="AP47" s="203"/>
      <c r="AQ47" s="203"/>
      <c r="AR47" s="203"/>
      <c r="AS47" s="203"/>
      <c r="AT47" s="203"/>
      <c r="AV47" s="1051" t="str">
        <f>IF(AV46="はい","本書類ではお申込いただけません。
冒頭の概要箇所をご確認ください。","")</f>
        <v/>
      </c>
      <c r="AW47" s="1051"/>
      <c r="AX47" s="1051"/>
      <c r="AY47" s="1051"/>
      <c r="AZ47" s="1051"/>
      <c r="BA47" s="1051"/>
      <c r="BB47" s="1051"/>
      <c r="BC47" s="1051"/>
      <c r="BD47" s="1051"/>
      <c r="BE47" s="1051"/>
      <c r="BF47" s="1051"/>
      <c r="BG47" s="1051"/>
      <c r="BH47" s="1051"/>
      <c r="BI47" s="1051"/>
      <c r="BJ47" s="1051"/>
      <c r="BK47" s="1051"/>
    </row>
    <row r="48" spans="1:90" ht="19.5" customHeight="1" x14ac:dyDescent="0.15">
      <c r="B48" s="203"/>
      <c r="C48" s="204"/>
      <c r="D48" s="203"/>
      <c r="E48" s="203"/>
      <c r="F48" s="203"/>
      <c r="G48" s="203"/>
      <c r="H48" s="203"/>
      <c r="I48" s="203"/>
      <c r="J48" s="203"/>
      <c r="K48" s="203"/>
      <c r="L48" s="203"/>
      <c r="M48" s="203"/>
      <c r="N48" s="203"/>
      <c r="O48" s="203"/>
      <c r="P48" s="203"/>
      <c r="Q48" s="203"/>
      <c r="R48" s="203"/>
      <c r="S48" s="203"/>
      <c r="T48" s="203"/>
      <c r="U48" s="203"/>
      <c r="V48" s="203"/>
      <c r="W48" s="203"/>
      <c r="X48" s="203"/>
      <c r="Y48" s="203"/>
      <c r="Z48" s="203"/>
      <c r="AA48" s="203"/>
      <c r="AB48" s="203"/>
      <c r="AC48" s="203"/>
      <c r="AD48" s="203"/>
      <c r="AE48" s="203"/>
      <c r="AF48" s="203"/>
      <c r="AG48" s="203"/>
      <c r="AH48" s="203"/>
      <c r="AI48" s="203"/>
      <c r="AJ48" s="203"/>
      <c r="AK48" s="203"/>
      <c r="AL48" s="203"/>
      <c r="AM48" s="203"/>
      <c r="AN48" s="203"/>
      <c r="AO48" s="203"/>
      <c r="AP48" s="203"/>
      <c r="AQ48" s="203"/>
      <c r="AR48" s="203"/>
      <c r="AS48" s="203"/>
      <c r="AT48" s="203"/>
      <c r="AV48" s="1051"/>
      <c r="AW48" s="1051"/>
      <c r="AX48" s="1051"/>
      <c r="AY48" s="1051"/>
      <c r="AZ48" s="1051"/>
      <c r="BA48" s="1051"/>
      <c r="BB48" s="1051"/>
      <c r="BC48" s="1051"/>
      <c r="BD48" s="1051"/>
      <c r="BE48" s="1051"/>
      <c r="BF48" s="1051"/>
      <c r="BG48" s="1051"/>
      <c r="BH48" s="1051"/>
      <c r="BI48" s="1051"/>
      <c r="BJ48" s="1051"/>
      <c r="BK48" s="1051"/>
    </row>
    <row r="49" spans="2:70" ht="19.5" customHeight="1" x14ac:dyDescent="0.15">
      <c r="B49" s="758" t="s">
        <v>1204</v>
      </c>
      <c r="AE49" s="16"/>
      <c r="AV49"/>
      <c r="AW49"/>
      <c r="AX49"/>
      <c r="AY49"/>
      <c r="AZ49"/>
      <c r="BA49"/>
      <c r="BB49"/>
      <c r="BC49"/>
      <c r="BD49"/>
      <c r="BE49"/>
      <c r="BF49"/>
      <c r="BG49"/>
      <c r="BH49"/>
      <c r="BI49"/>
      <c r="BJ49"/>
      <c r="BK49"/>
    </row>
    <row r="50" spans="2:70" ht="5.0999999999999996" customHeight="1" x14ac:dyDescent="0.15">
      <c r="AV50"/>
      <c r="AW50"/>
      <c r="AX50"/>
      <c r="AY50"/>
      <c r="AZ50"/>
      <c r="BA50"/>
      <c r="BB50"/>
      <c r="BC50"/>
      <c r="BD50"/>
      <c r="BE50"/>
      <c r="BF50"/>
      <c r="BG50"/>
      <c r="BH50"/>
      <c r="BI50"/>
      <c r="BJ50"/>
      <c r="BK50"/>
    </row>
    <row r="51" spans="2:70" ht="19.5" customHeight="1" x14ac:dyDescent="0.15">
      <c r="B51" s="757" t="s">
        <v>1193</v>
      </c>
      <c r="C51" s="756" t="s">
        <v>1203</v>
      </c>
      <c r="D51" s="756"/>
      <c r="E51" s="756"/>
      <c r="F51" s="756"/>
      <c r="G51" s="756"/>
      <c r="H51" s="756"/>
      <c r="I51" s="756"/>
      <c r="J51" s="756"/>
      <c r="K51" s="756"/>
      <c r="L51" s="756"/>
      <c r="M51" s="756"/>
      <c r="N51" s="756"/>
      <c r="O51" s="756"/>
      <c r="P51" s="756"/>
      <c r="Q51" s="756"/>
      <c r="R51" s="756"/>
      <c r="S51" s="200"/>
      <c r="T51" s="200"/>
      <c r="U51" s="200"/>
      <c r="V51" s="200"/>
      <c r="W51" s="200"/>
      <c r="X51" s="200"/>
      <c r="Y51" s="200"/>
      <c r="Z51" s="200"/>
      <c r="AA51" s="200"/>
      <c r="AB51" s="200"/>
      <c r="AC51" s="200"/>
      <c r="AD51" s="200"/>
      <c r="AE51" s="200"/>
      <c r="AF51" s="200"/>
      <c r="AG51" s="200"/>
      <c r="AH51" s="200"/>
      <c r="AI51" s="200"/>
      <c r="AJ51" s="200"/>
      <c r="AK51" s="200"/>
      <c r="AL51" s="200"/>
      <c r="AM51" s="200"/>
      <c r="AN51" s="200"/>
      <c r="AO51" s="200"/>
      <c r="AP51" s="200"/>
      <c r="AQ51" s="200"/>
      <c r="AR51"/>
      <c r="AS51"/>
      <c r="AT51"/>
      <c r="AU51"/>
      <c r="AV51" s="1050" t="s">
        <v>919</v>
      </c>
      <c r="AW51" s="1050"/>
      <c r="AX51" s="1050"/>
      <c r="AY51" s="1050"/>
      <c r="AZ51" s="1050"/>
      <c r="BA51" s="1050"/>
      <c r="BB51" s="1050"/>
      <c r="BC51" s="1050"/>
      <c r="BD51" s="1050"/>
      <c r="BE51" s="1050"/>
      <c r="BF51" s="1050"/>
      <c r="BG51" s="1050"/>
      <c r="BH51" s="1050"/>
      <c r="BI51" s="1050"/>
      <c r="BJ51" s="1050"/>
      <c r="BK51" s="1050"/>
      <c r="BP51" s="5">
        <v>1</v>
      </c>
      <c r="BQ51" s="5">
        <f>IF(AV43="いいえ",1,IF(AV46="はい",1,IF(OR(AV51="",AV51="選択してください"),0,1)))</f>
        <v>0</v>
      </c>
      <c r="BR51" s="5">
        <f>BP51-BQ51</f>
        <v>1</v>
      </c>
    </row>
    <row r="52" spans="2:70" ht="5.0999999999999996" customHeight="1" x14ac:dyDescent="0.15">
      <c r="D52" s="16"/>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row>
    <row r="53" spans="2:70" ht="19.5" customHeight="1" x14ac:dyDescent="0.15">
      <c r="B53" s="757" t="s">
        <v>1194</v>
      </c>
      <c r="C53" s="756" t="s">
        <v>1202</v>
      </c>
      <c r="D53" s="756"/>
      <c r="E53" s="756"/>
      <c r="F53" s="756"/>
      <c r="G53" s="756"/>
      <c r="H53" s="756"/>
      <c r="I53" s="756"/>
      <c r="J53" s="756"/>
      <c r="K53" s="756"/>
      <c r="L53" s="756"/>
      <c r="M53" s="756"/>
      <c r="N53" s="756"/>
      <c r="O53" s="756"/>
      <c r="P53" s="756"/>
      <c r="Q53" s="756"/>
      <c r="R53" s="756"/>
      <c r="S53" s="200"/>
      <c r="T53" s="200"/>
      <c r="U53" s="200"/>
      <c r="V53" s="200"/>
      <c r="W53" s="200"/>
      <c r="X53" s="200"/>
      <c r="Y53" s="200"/>
      <c r="Z53" s="200"/>
      <c r="AA53" s="200"/>
      <c r="AB53" s="200"/>
      <c r="AC53" s="200"/>
      <c r="AD53" s="200"/>
      <c r="AE53" s="200"/>
      <c r="AF53" s="200"/>
      <c r="AG53" s="200"/>
      <c r="AH53" s="200"/>
      <c r="AI53" s="200"/>
      <c r="AJ53" s="200"/>
      <c r="AK53" s="200"/>
      <c r="AL53" s="200"/>
      <c r="AM53" s="200"/>
      <c r="AN53" s="200"/>
      <c r="AO53" s="200"/>
      <c r="AP53" s="200"/>
      <c r="AQ53" s="200"/>
      <c r="AR53"/>
      <c r="AS53"/>
      <c r="AT53"/>
      <c r="AU53"/>
      <c r="AV53" s="1050" t="s">
        <v>919</v>
      </c>
      <c r="AW53" s="1050"/>
      <c r="AX53" s="1050"/>
      <c r="AY53" s="1050"/>
      <c r="AZ53" s="1050"/>
      <c r="BA53" s="1050"/>
      <c r="BB53" s="1050"/>
      <c r="BC53" s="1050"/>
      <c r="BD53" s="1050"/>
      <c r="BE53" s="1050"/>
      <c r="BF53" s="1050"/>
      <c r="BG53" s="1050"/>
      <c r="BH53" s="1050"/>
      <c r="BI53" s="1050"/>
      <c r="BJ53" s="1050"/>
      <c r="BK53" s="1050"/>
      <c r="BP53" s="5">
        <v>1</v>
      </c>
      <c r="BQ53" s="5">
        <f>IF(AV43="いいえ",1,IF($AV$46="はい",1,IF(OR(AV53="",AV53="選択してください"),0,1)))</f>
        <v>0</v>
      </c>
      <c r="BR53" s="5">
        <f>BP53-BQ53</f>
        <v>1</v>
      </c>
    </row>
    <row r="54" spans="2:70" ht="5.0999999999999996" customHeight="1" x14ac:dyDescent="0.15">
      <c r="B54" s="759"/>
      <c r="C54" s="16"/>
      <c r="D54" s="16"/>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row>
    <row r="55" spans="2:70" ht="9.6" customHeight="1" x14ac:dyDescent="0.15">
      <c r="E55" s="22"/>
      <c r="F55" s="22"/>
      <c r="G55" s="22"/>
      <c r="H55" s="22"/>
      <c r="I55" s="22"/>
      <c r="J55" s="22"/>
      <c r="K55" s="22"/>
      <c r="L55" s="22"/>
      <c r="M55" s="22"/>
      <c r="N55" s="22"/>
      <c r="O55" s="22"/>
      <c r="P55" s="22"/>
      <c r="Q55" s="22"/>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row>
    <row r="56" spans="2:70" ht="19.5" customHeight="1" x14ac:dyDescent="0.15">
      <c r="B56" s="758" t="s">
        <v>1201</v>
      </c>
      <c r="AE56" s="16"/>
      <c r="AV56"/>
      <c r="AW56"/>
      <c r="AX56"/>
      <c r="AY56"/>
      <c r="AZ56"/>
      <c r="BA56"/>
      <c r="BB56"/>
      <c r="BC56"/>
      <c r="BD56"/>
      <c r="BE56"/>
      <c r="BF56"/>
      <c r="BG56"/>
      <c r="BH56"/>
      <c r="BI56"/>
      <c r="BJ56"/>
      <c r="BK56"/>
    </row>
    <row r="57" spans="2:70" ht="5.0999999999999996" customHeight="1" x14ac:dyDescent="0.15">
      <c r="B57" s="12"/>
      <c r="C57" s="192"/>
      <c r="E57"/>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row>
    <row r="58" spans="2:70" ht="19.5" customHeight="1" x14ac:dyDescent="0.15">
      <c r="B58" s="757" t="s">
        <v>1194</v>
      </c>
      <c r="C58" s="756" t="s">
        <v>1200</v>
      </c>
      <c r="D58" s="756"/>
      <c r="E58" s="756"/>
      <c r="F58" s="200"/>
      <c r="G58" s="200"/>
      <c r="H58" s="200"/>
      <c r="I58" s="200"/>
      <c r="J58" s="200"/>
      <c r="K58" s="200"/>
      <c r="L58" s="200"/>
      <c r="M58" s="200"/>
      <c r="N58" s="200"/>
      <c r="O58" s="200"/>
      <c r="P58" s="200"/>
      <c r="Q58" s="200"/>
      <c r="R58" s="200"/>
      <c r="S58" s="200"/>
      <c r="T58" s="200"/>
      <c r="U58" s="200"/>
      <c r="V58" s="200"/>
      <c r="W58" s="200"/>
      <c r="X58" s="200"/>
      <c r="Y58" s="200"/>
      <c r="Z58" s="200"/>
      <c r="AA58" s="200"/>
      <c r="AB58" s="200"/>
      <c r="AC58" s="200"/>
      <c r="AD58" s="200"/>
      <c r="AE58" s="200"/>
      <c r="AF58" s="200"/>
      <c r="AG58" s="200"/>
      <c r="AH58" s="200"/>
      <c r="AI58" s="200"/>
      <c r="AJ58" s="200"/>
      <c r="AK58" s="200"/>
      <c r="AL58" s="200"/>
      <c r="AM58" s="200"/>
      <c r="AN58" s="200"/>
      <c r="AO58" s="200"/>
      <c r="AP58" s="200"/>
      <c r="AQ58" s="200"/>
      <c r="AR58"/>
      <c r="AS58"/>
      <c r="AT58"/>
      <c r="AU58"/>
      <c r="AV58" s="1050" t="s">
        <v>919</v>
      </c>
      <c r="AW58" s="1050"/>
      <c r="AX58" s="1050"/>
      <c r="AY58" s="1050"/>
      <c r="AZ58" s="1050"/>
      <c r="BA58" s="1050"/>
      <c r="BB58" s="1050"/>
      <c r="BC58" s="1050"/>
      <c r="BD58" s="1050"/>
      <c r="BE58" s="1050"/>
      <c r="BF58" s="1050"/>
      <c r="BG58" s="1050"/>
      <c r="BH58" s="1050"/>
      <c r="BI58" s="1050"/>
      <c r="BJ58" s="1050"/>
      <c r="BK58" s="1050"/>
      <c r="BP58" s="5">
        <v>1</v>
      </c>
      <c r="BQ58" s="5">
        <f>IF(AV43="いいえ",1,IF($AV$46="はい",1,IF(OR(AV58="",AV58="選択してください"),0,1)))</f>
        <v>0</v>
      </c>
      <c r="BR58" s="5">
        <f>BP58-BQ58</f>
        <v>1</v>
      </c>
    </row>
    <row r="59" spans="2:70" ht="14.1" customHeight="1" x14ac:dyDescent="0.15">
      <c r="B59" s="203"/>
      <c r="C59" s="204"/>
      <c r="D59" s="203"/>
      <c r="E59" s="203"/>
      <c r="F59" s="203"/>
      <c r="G59" s="203"/>
      <c r="H59" s="203"/>
      <c r="I59" s="203"/>
      <c r="J59" s="203"/>
      <c r="K59" s="203"/>
      <c r="L59" s="203"/>
      <c r="M59" s="203"/>
      <c r="N59" s="203"/>
      <c r="O59" s="203"/>
      <c r="P59" s="203"/>
      <c r="Q59" s="203"/>
      <c r="R59" s="203"/>
      <c r="S59" s="203"/>
      <c r="T59" s="203"/>
      <c r="U59" s="203"/>
      <c r="V59" s="203"/>
      <c r="W59" s="203"/>
      <c r="X59" s="203"/>
      <c r="Y59" s="203"/>
      <c r="Z59" s="203"/>
      <c r="AA59" s="203"/>
      <c r="AB59" s="203"/>
      <c r="AC59" s="203"/>
      <c r="AD59" s="203"/>
      <c r="AE59" s="203"/>
      <c r="AF59" s="203"/>
      <c r="AG59" s="203"/>
      <c r="AH59" s="203"/>
      <c r="AI59" s="203"/>
      <c r="AJ59" s="203"/>
      <c r="AK59" s="203"/>
      <c r="AL59" s="203"/>
      <c r="AM59" s="203"/>
      <c r="AN59" s="203"/>
      <c r="AO59" s="203"/>
      <c r="AP59" s="203"/>
      <c r="AQ59" s="203"/>
      <c r="AR59" s="203"/>
      <c r="AS59" s="203"/>
      <c r="AT59" s="203"/>
      <c r="AV59" s="1063"/>
      <c r="AW59" s="1063"/>
      <c r="AX59" s="1063"/>
      <c r="AY59" s="1063"/>
      <c r="AZ59" s="1063"/>
      <c r="BA59" s="1063"/>
      <c r="BB59" s="1063"/>
      <c r="BC59" s="1063"/>
      <c r="BD59" s="1063"/>
      <c r="BE59" s="1063"/>
      <c r="BF59" s="1063"/>
      <c r="BG59" s="1063"/>
      <c r="BH59" s="1063"/>
      <c r="BI59" s="1063"/>
      <c r="BJ59" s="1063"/>
      <c r="BK59" s="1063"/>
    </row>
    <row r="60" spans="2:70" ht="19.5" customHeight="1" x14ac:dyDescent="0.15">
      <c r="B60" s="758" t="s">
        <v>1199</v>
      </c>
      <c r="C60" s="204"/>
      <c r="D60" s="203"/>
      <c r="E60" s="203"/>
      <c r="F60" s="203"/>
      <c r="G60" s="203"/>
      <c r="H60" s="203"/>
      <c r="I60" s="203"/>
      <c r="J60" s="203"/>
      <c r="K60" s="203"/>
      <c r="L60" s="203"/>
      <c r="M60" s="203"/>
      <c r="N60" s="203"/>
      <c r="O60" s="203"/>
      <c r="P60" s="203"/>
      <c r="Q60" s="203"/>
      <c r="R60" s="203"/>
      <c r="S60" s="203"/>
      <c r="T60" s="203"/>
      <c r="U60" s="203"/>
      <c r="V60" s="203"/>
      <c r="W60" s="203"/>
      <c r="X60" s="203"/>
      <c r="Y60" s="203"/>
      <c r="Z60" s="203"/>
      <c r="AA60" s="203"/>
      <c r="AB60" s="203"/>
      <c r="AC60" s="203"/>
      <c r="AD60" s="203"/>
      <c r="AE60" s="203"/>
      <c r="AF60" s="203"/>
      <c r="AG60" s="203"/>
      <c r="AH60" s="203"/>
      <c r="AI60" s="203"/>
      <c r="AJ60" s="203"/>
      <c r="AK60" s="203"/>
      <c r="AL60" s="203"/>
      <c r="AM60" s="203"/>
      <c r="AN60" s="203"/>
      <c r="AO60" s="203"/>
      <c r="AP60" s="203"/>
      <c r="AQ60" s="203"/>
      <c r="AR60" s="203"/>
      <c r="AS60" s="203"/>
      <c r="AT60" s="203"/>
      <c r="AV60" s="1051"/>
      <c r="AW60" s="1051"/>
      <c r="AX60" s="1051"/>
      <c r="AY60" s="1051"/>
      <c r="AZ60" s="1051"/>
      <c r="BA60" s="1051"/>
      <c r="BB60" s="1051"/>
      <c r="BC60" s="1051"/>
      <c r="BD60" s="1051"/>
      <c r="BE60" s="1051"/>
      <c r="BF60" s="1051"/>
      <c r="BG60" s="1051"/>
      <c r="BH60" s="1051"/>
      <c r="BI60" s="1051"/>
      <c r="BJ60" s="1051"/>
      <c r="BK60" s="1051"/>
    </row>
    <row r="61" spans="2:70" ht="5.0999999999999996" customHeight="1" x14ac:dyDescent="0.15">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row>
    <row r="62" spans="2:70" ht="19.5" customHeight="1" x14ac:dyDescent="0.15">
      <c r="B62" s="757" t="s">
        <v>1197</v>
      </c>
      <c r="C62" s="756" t="s">
        <v>1198</v>
      </c>
      <c r="D62" s="756"/>
      <c r="E62" s="756"/>
      <c r="F62" s="200"/>
      <c r="G62" s="200"/>
      <c r="H62" s="200"/>
      <c r="I62" s="200"/>
      <c r="J62" s="200"/>
      <c r="K62" s="200"/>
      <c r="L62" s="200"/>
      <c r="M62" s="200"/>
      <c r="N62" s="200"/>
      <c r="O62" s="200"/>
      <c r="P62" s="200"/>
      <c r="Q62" s="200"/>
      <c r="R62" s="200"/>
      <c r="S62" s="200"/>
      <c r="T62" s="200"/>
      <c r="U62" s="200"/>
      <c r="V62" s="200"/>
      <c r="W62" s="200"/>
      <c r="X62" s="200"/>
      <c r="Y62" s="200"/>
      <c r="Z62" s="200"/>
      <c r="AA62" s="200"/>
      <c r="AB62" s="200"/>
      <c r="AC62" s="200"/>
      <c r="AD62" s="200"/>
      <c r="AE62" s="200"/>
      <c r="AF62" s="200"/>
      <c r="AG62" s="200"/>
      <c r="AH62" s="200"/>
      <c r="AI62" s="200"/>
      <c r="AJ62" s="200"/>
      <c r="AK62" s="200"/>
      <c r="AL62" s="200"/>
      <c r="AM62" s="200"/>
      <c r="AN62" s="200"/>
      <c r="AO62" s="200"/>
      <c r="AP62" s="200"/>
      <c r="AQ62" s="200"/>
      <c r="AR62"/>
      <c r="AS62"/>
      <c r="AT62"/>
      <c r="AU62"/>
      <c r="AV62" s="1050" t="s">
        <v>919</v>
      </c>
      <c r="AW62" s="1050"/>
      <c r="AX62" s="1050"/>
      <c r="AY62" s="1050"/>
      <c r="AZ62" s="1050"/>
      <c r="BA62" s="1050"/>
      <c r="BB62" s="1050"/>
      <c r="BC62" s="1050"/>
      <c r="BD62" s="1050"/>
      <c r="BE62" s="1050"/>
      <c r="BF62" s="1050"/>
      <c r="BG62" s="1050"/>
      <c r="BH62" s="1050"/>
      <c r="BI62" s="1050"/>
      <c r="BJ62" s="1050"/>
      <c r="BK62" s="1050"/>
      <c r="BP62" s="5">
        <v>1</v>
      </c>
      <c r="BQ62" s="5">
        <f>IF(AV43="いいえ",1,IF($AV$46="はい",1,IF(OR(AV62="",AV62="選択してください"),0,1)))</f>
        <v>0</v>
      </c>
      <c r="BR62" s="5">
        <f>BP62-BQ62</f>
        <v>1</v>
      </c>
    </row>
    <row r="63" spans="2:70" ht="5.0999999999999996" customHeight="1" x14ac:dyDescent="0.15">
      <c r="D63" s="16"/>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row>
    <row r="64" spans="2:70" ht="19.5" customHeight="1" x14ac:dyDescent="0.15">
      <c r="B64" s="757" t="s">
        <v>1197</v>
      </c>
      <c r="C64" s="756" t="s">
        <v>1196</v>
      </c>
      <c r="D64" s="756"/>
      <c r="E64" s="756"/>
      <c r="F64" s="200"/>
      <c r="G64" s="200"/>
      <c r="H64" s="200"/>
      <c r="I64" s="200"/>
      <c r="J64" s="200"/>
      <c r="K64" s="200"/>
      <c r="L64" s="200"/>
      <c r="M64" s="200"/>
      <c r="N64" s="200"/>
      <c r="O64" s="200"/>
      <c r="P64" s="200"/>
      <c r="Q64" s="200"/>
      <c r="R64" s="200"/>
      <c r="S64" s="200"/>
      <c r="T64" s="200"/>
      <c r="U64" s="200"/>
      <c r="V64" s="200"/>
      <c r="W64" s="200"/>
      <c r="X64" s="200"/>
      <c r="Y64" s="200"/>
      <c r="Z64" s="200"/>
      <c r="AA64" s="200"/>
      <c r="AB64" s="200"/>
      <c r="AC64" s="200"/>
      <c r="AD64" s="200"/>
      <c r="AE64" s="200"/>
      <c r="AF64" s="200"/>
      <c r="AG64" s="200"/>
      <c r="AH64" s="200"/>
      <c r="AI64" s="200"/>
      <c r="AJ64" s="200"/>
      <c r="AK64" s="200"/>
      <c r="AL64" s="200"/>
      <c r="AM64" s="200"/>
      <c r="AN64" s="200"/>
      <c r="AO64" s="200"/>
      <c r="AP64" s="200"/>
      <c r="AQ64" s="200"/>
      <c r="AR64"/>
      <c r="AS64"/>
      <c r="AT64"/>
      <c r="AU64"/>
      <c r="AV64" s="1050" t="s">
        <v>919</v>
      </c>
      <c r="AW64" s="1050"/>
      <c r="AX64" s="1050"/>
      <c r="AY64" s="1050"/>
      <c r="AZ64" s="1050"/>
      <c r="BA64" s="1050"/>
      <c r="BB64" s="1050"/>
      <c r="BC64" s="1050"/>
      <c r="BD64" s="1050"/>
      <c r="BE64" s="1050"/>
      <c r="BF64" s="1050"/>
      <c r="BG64" s="1050"/>
      <c r="BH64" s="1050"/>
      <c r="BI64" s="1050"/>
      <c r="BJ64" s="1050"/>
      <c r="BK64" s="1050"/>
      <c r="BP64" s="5">
        <v>1</v>
      </c>
      <c r="BQ64" s="5">
        <f>IF(AV43="いいえ",1,IF(AV46="はい",1,IF(OR(AV64="",AV64="選択してください"),0,1)))</f>
        <v>0</v>
      </c>
      <c r="BR64" s="5">
        <f>BP64-BQ64</f>
        <v>1</v>
      </c>
    </row>
    <row r="65" spans="2:70" ht="5.0999999999999996" customHeight="1" x14ac:dyDescent="0.1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row>
    <row r="66" spans="2:70" ht="19.5" customHeight="1" x14ac:dyDescent="0.15">
      <c r="B66" s="757" t="s">
        <v>1194</v>
      </c>
      <c r="C66" s="756" t="s">
        <v>1195</v>
      </c>
      <c r="D66" s="756"/>
      <c r="E66" s="756"/>
      <c r="F66" s="200"/>
      <c r="G66" s="200"/>
      <c r="H66" s="200"/>
      <c r="I66" s="200"/>
      <c r="J66" s="200"/>
      <c r="K66" s="200"/>
      <c r="L66" s="200"/>
      <c r="M66" s="200"/>
      <c r="N66" s="200"/>
      <c r="O66" s="200"/>
      <c r="P66" s="200"/>
      <c r="Q66" s="200"/>
      <c r="R66" s="200"/>
      <c r="S66" s="200"/>
      <c r="T66" s="200"/>
      <c r="U66" s="200"/>
      <c r="V66" s="200"/>
      <c r="W66" s="200"/>
      <c r="X66" s="200"/>
      <c r="Y66" s="200"/>
      <c r="Z66" s="200"/>
      <c r="AA66" s="200"/>
      <c r="AB66" s="200"/>
      <c r="AC66" s="200"/>
      <c r="AD66" s="200"/>
      <c r="AE66" s="200"/>
      <c r="AF66" s="200"/>
      <c r="AG66" s="200"/>
      <c r="AH66" s="200"/>
      <c r="AI66" s="200"/>
      <c r="AJ66" s="200"/>
      <c r="AK66" s="200"/>
      <c r="AL66" s="200"/>
      <c r="AM66" s="200"/>
      <c r="AN66" s="200"/>
      <c r="AO66" s="200"/>
      <c r="AP66" s="200"/>
      <c r="AQ66" s="200"/>
      <c r="AR66"/>
      <c r="AS66"/>
      <c r="AT66"/>
      <c r="AU66"/>
      <c r="AV66" s="1050" t="s">
        <v>919</v>
      </c>
      <c r="AW66" s="1050"/>
      <c r="AX66" s="1050"/>
      <c r="AY66" s="1050"/>
      <c r="AZ66" s="1050"/>
      <c r="BA66" s="1050"/>
      <c r="BB66" s="1050"/>
      <c r="BC66" s="1050"/>
      <c r="BD66" s="1050"/>
      <c r="BE66" s="1050"/>
      <c r="BF66" s="1050"/>
      <c r="BG66" s="1050"/>
      <c r="BH66" s="1050"/>
      <c r="BI66" s="1050"/>
      <c r="BJ66" s="1050"/>
      <c r="BK66" s="1050"/>
      <c r="BP66" s="5">
        <v>1</v>
      </c>
      <c r="BQ66" s="5">
        <f>IF(AV43="いいえ",1,IF($AV$46="はい",1,IF(OR(AV66="",AV66="選択してください"),0,1)))</f>
        <v>0</v>
      </c>
      <c r="BR66" s="5">
        <f>BP66-BQ66</f>
        <v>1</v>
      </c>
    </row>
    <row r="67" spans="2:70" ht="5.0999999999999996" customHeight="1" x14ac:dyDescent="0.15">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row>
    <row r="68" spans="2:70" ht="19.5" customHeight="1" x14ac:dyDescent="0.15">
      <c r="B68" s="757" t="s">
        <v>1194</v>
      </c>
      <c r="C68" s="756" t="s">
        <v>1192</v>
      </c>
      <c r="D68" s="756"/>
      <c r="E68" s="756"/>
      <c r="F68" s="200"/>
      <c r="G68" s="200"/>
      <c r="H68" s="200"/>
      <c r="I68" s="200"/>
      <c r="J68" s="200"/>
      <c r="K68" s="200"/>
      <c r="L68" s="200"/>
      <c r="M68" s="200"/>
      <c r="N68" s="200"/>
      <c r="O68" s="200"/>
      <c r="P68" s="200"/>
      <c r="Q68" s="200"/>
      <c r="R68" s="200"/>
      <c r="S68" s="200"/>
      <c r="T68" s="200"/>
      <c r="U68" s="200"/>
      <c r="V68" s="200"/>
      <c r="W68" s="200"/>
      <c r="X68" s="200"/>
      <c r="Y68" s="200"/>
      <c r="Z68" s="200"/>
      <c r="AA68" s="200"/>
      <c r="AB68" s="200"/>
      <c r="AC68" s="200"/>
      <c r="AD68" s="200"/>
      <c r="AE68" s="200"/>
      <c r="AF68" s="200"/>
      <c r="AG68" s="200"/>
      <c r="AH68" s="200"/>
      <c r="AI68" s="200"/>
      <c r="AJ68" s="200"/>
      <c r="AK68" s="200"/>
      <c r="AL68" s="200"/>
      <c r="AM68" s="200"/>
      <c r="AN68" s="200"/>
      <c r="AO68" s="200"/>
      <c r="AP68" s="200"/>
      <c r="AQ68" s="200"/>
      <c r="AR68"/>
      <c r="AS68"/>
      <c r="AT68"/>
      <c r="AU68"/>
      <c r="AV68" s="1050" t="s">
        <v>919</v>
      </c>
      <c r="AW68" s="1050"/>
      <c r="AX68" s="1050"/>
      <c r="AY68" s="1050"/>
      <c r="AZ68" s="1050"/>
      <c r="BA68" s="1050"/>
      <c r="BB68" s="1050"/>
      <c r="BC68" s="1050"/>
      <c r="BD68" s="1050"/>
      <c r="BE68" s="1050"/>
      <c r="BF68" s="1050"/>
      <c r="BG68" s="1050"/>
      <c r="BH68" s="1050"/>
      <c r="BI68" s="1050"/>
      <c r="BJ68" s="1050"/>
      <c r="BK68" s="1050"/>
      <c r="BP68" s="5">
        <v>1</v>
      </c>
      <c r="BQ68" s="5">
        <f>IF(AV43="いいえ",1,IF($AV$46="はい",1,IF(OR(AV68="",AV68="選択してください"),0,1)))</f>
        <v>0</v>
      </c>
      <c r="BR68" s="5">
        <f>BP68-BQ68</f>
        <v>1</v>
      </c>
    </row>
    <row r="69" spans="2:70" ht="19.5" customHeight="1" x14ac:dyDescent="0.15">
      <c r="B69" s="755" t="s">
        <v>1191</v>
      </c>
      <c r="C69" s="22"/>
      <c r="D69" s="22"/>
      <c r="E69"/>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s="1063" t="str">
        <f>IF(AND($AV51="いいえ",$AV53="いいえ",$AV58="いいえ",$AV62="いいえ",$AV64="いいえ",$AV66="いいえ",$AV68="いいえ"),"設備変更がないため本書類の提出は必要ございません","")</f>
        <v/>
      </c>
      <c r="AW69" s="1063"/>
      <c r="AX69" s="1063"/>
      <c r="AY69" s="1063"/>
      <c r="AZ69" s="1063"/>
      <c r="BA69" s="1063"/>
      <c r="BB69" s="1063"/>
      <c r="BC69" s="1063"/>
      <c r="BD69" s="1063"/>
      <c r="BE69" s="1063"/>
      <c r="BF69" s="1063"/>
      <c r="BG69" s="1063"/>
      <c r="BH69" s="1063"/>
      <c r="BI69" s="1063"/>
      <c r="BJ69" s="1063"/>
      <c r="BK69" s="1063"/>
    </row>
    <row r="70" spans="2:70" ht="19.5" customHeight="1" x14ac:dyDescent="0.15">
      <c r="C70" s="22"/>
      <c r="D70" s="22"/>
      <c r="E70"/>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s="1051"/>
      <c r="AW70" s="1051"/>
      <c r="AX70" s="1051"/>
      <c r="AY70" s="1051"/>
      <c r="AZ70" s="1051"/>
      <c r="BA70" s="1051"/>
      <c r="BB70" s="1051"/>
      <c r="BC70" s="1051"/>
      <c r="BD70" s="1051"/>
      <c r="BE70" s="1051"/>
      <c r="BF70" s="1051"/>
      <c r="BG70" s="1051"/>
      <c r="BH70" s="1051"/>
      <c r="BI70" s="1051"/>
      <c r="BJ70" s="1051"/>
      <c r="BK70" s="1051"/>
    </row>
    <row r="71" spans="2:70" ht="22.15" customHeight="1" x14ac:dyDescent="0.15">
      <c r="B71" s="200" t="s">
        <v>300</v>
      </c>
      <c r="C71" s="201"/>
      <c r="D71" s="201"/>
      <c r="E71" s="201"/>
      <c r="F71" s="201"/>
      <c r="G71" s="201"/>
      <c r="H71" s="201"/>
      <c r="I71" s="201"/>
      <c r="J71" s="201"/>
      <c r="K71" s="201"/>
      <c r="L71" s="201"/>
      <c r="M71" s="201"/>
      <c r="N71" s="201"/>
      <c r="O71" s="201"/>
      <c r="P71" s="201"/>
      <c r="Q71" s="201"/>
      <c r="R71" s="201"/>
      <c r="S71" s="201"/>
      <c r="T71" s="201"/>
      <c r="U71" s="201"/>
      <c r="V71" s="201"/>
      <c r="W71" s="201"/>
      <c r="X71" s="201"/>
      <c r="Y71" s="201"/>
      <c r="Z71" s="201"/>
      <c r="AA71" s="201"/>
      <c r="AB71" s="201"/>
      <c r="AC71" s="201"/>
      <c r="AD71" s="201"/>
      <c r="AE71" s="201"/>
      <c r="AF71" s="201"/>
      <c r="AG71" s="201"/>
      <c r="AH71" s="201"/>
      <c r="AI71" s="201"/>
      <c r="AJ71" s="201"/>
      <c r="AK71" s="201"/>
      <c r="AL71" s="201"/>
      <c r="AM71" s="201"/>
      <c r="AN71" s="201"/>
      <c r="AO71" s="201"/>
      <c r="AP71" s="201"/>
      <c r="AQ71" s="201"/>
      <c r="AV71" s="1050" t="s">
        <v>919</v>
      </c>
      <c r="AW71" s="1050"/>
      <c r="AX71" s="1050"/>
      <c r="AY71" s="1050"/>
      <c r="AZ71" s="1050"/>
      <c r="BA71" s="1050"/>
      <c r="BB71" s="1050"/>
      <c r="BC71" s="1050"/>
      <c r="BD71" s="1050"/>
      <c r="BE71" s="1050"/>
      <c r="BF71" s="1050"/>
      <c r="BG71" s="1050"/>
      <c r="BH71" s="1050"/>
      <c r="BI71" s="1050"/>
      <c r="BJ71" s="1050"/>
      <c r="BK71" s="1050"/>
      <c r="BP71" s="5">
        <v>1</v>
      </c>
      <c r="BQ71" s="5">
        <f>IF(AV43="いいえ",1,IF(AV46="はい",1,IF(OR(AV71="",AV71="選択してください"),0,1)))</f>
        <v>0</v>
      </c>
      <c r="BR71" s="5">
        <f>BP71-BQ71</f>
        <v>1</v>
      </c>
    </row>
    <row r="72" spans="2:70" ht="22.15" customHeight="1" x14ac:dyDescent="0.15">
      <c r="B72" s="20" t="s">
        <v>299</v>
      </c>
    </row>
    <row r="73" spans="2:70" ht="17.649999999999999" customHeight="1" x14ac:dyDescent="0.15">
      <c r="C73" s="193" t="s">
        <v>309</v>
      </c>
    </row>
    <row r="74" spans="2:70" ht="17.649999999999999" customHeight="1" x14ac:dyDescent="0.15">
      <c r="C74" s="16" t="s">
        <v>321</v>
      </c>
    </row>
    <row r="75" spans="2:70" ht="17.649999999999999" customHeight="1" x14ac:dyDescent="0.15">
      <c r="C75" s="205" t="s">
        <v>308</v>
      </c>
      <c r="Z75" s="5" t="s">
        <v>310</v>
      </c>
      <c r="AF75" s="206"/>
    </row>
    <row r="76" spans="2:70" ht="17.649999999999999" customHeight="1" x14ac:dyDescent="0.15">
      <c r="C76" s="206"/>
    </row>
    <row r="77" spans="2:70" ht="22.15" customHeight="1" x14ac:dyDescent="0.15">
      <c r="B77" s="12"/>
      <c r="C77" s="5" t="s">
        <v>304</v>
      </c>
    </row>
    <row r="95" s="754" customFormat="1" x14ac:dyDescent="0.15"/>
    <row r="96" s="754" customFormat="1" x14ac:dyDescent="0.15"/>
  </sheetData>
  <sheetProtection algorithmName="SHA-512" hashValue="AdmCpdqLhheICBPVJnFJALy4gLhQCKQiTBfckKsWhZGz0aB4kqkqVeAIqGdKGR9f7jbssd3Vc5QOglwleet3Hg==" saltValue="K+9jiBZH3lBmD/lOvzGE4g==" spinCount="100000" sheet="1" objects="1" scenarios="1"/>
  <dataConsolidate/>
  <mergeCells count="26">
    <mergeCell ref="AN14:BH14"/>
    <mergeCell ref="BF5:BM5"/>
    <mergeCell ref="AN13:BD13"/>
    <mergeCell ref="AB12:AR12"/>
    <mergeCell ref="AV71:BK71"/>
    <mergeCell ref="AV51:BK51"/>
    <mergeCell ref="AV53:BK53"/>
    <mergeCell ref="AV62:BK62"/>
    <mergeCell ref="AV64:BK64"/>
    <mergeCell ref="AV66:BK66"/>
    <mergeCell ref="AV68:BK68"/>
    <mergeCell ref="AV58:BK58"/>
    <mergeCell ref="AV69:BK70"/>
    <mergeCell ref="AV59:BK59"/>
    <mergeCell ref="AV60:BK60"/>
    <mergeCell ref="J17:AF17"/>
    <mergeCell ref="AF1:AG1"/>
    <mergeCell ref="A2:H3"/>
    <mergeCell ref="E35:I35"/>
    <mergeCell ref="C19:H19"/>
    <mergeCell ref="G29:N29"/>
    <mergeCell ref="E39:I39"/>
    <mergeCell ref="AV43:BK43"/>
    <mergeCell ref="AV46:BK46"/>
    <mergeCell ref="AV47:BK48"/>
    <mergeCell ref="AV44:BK45"/>
  </mergeCells>
  <phoneticPr fontId="2"/>
  <conditionalFormatting sqref="A42:BO94">
    <cfRule type="expression" dxfId="314" priority="6">
      <formula>$AV$69="設備変更がないため本書類の提出は必要ございません"</formula>
    </cfRule>
  </conditionalFormatting>
  <conditionalFormatting sqref="A46:BO94">
    <cfRule type="expression" dxfId="313" priority="5">
      <formula>$AV$43="いいえ"</formula>
    </cfRule>
  </conditionalFormatting>
  <conditionalFormatting sqref="A49:BO94">
    <cfRule type="expression" dxfId="312" priority="8">
      <formula>$AV$46="はい"</formula>
    </cfRule>
  </conditionalFormatting>
  <conditionalFormatting sqref="B69">
    <cfRule type="expression" dxfId="311" priority="1">
      <formula>$E$164="増設となるため、接続検討から新規でお申し込みなおしください"</formula>
    </cfRule>
    <cfRule type="expression" dxfId="310" priority="2">
      <formula>$AV$43="いいえ"</formula>
    </cfRule>
    <cfRule type="expression" dxfId="309" priority="3">
      <formula>$AV$69="設備変更がないため本書類の提出は必要ございません"</formula>
    </cfRule>
    <cfRule type="expression" dxfId="308" priority="4">
      <formula>$AV$46="はい"</formula>
    </cfRule>
  </conditionalFormatting>
  <conditionalFormatting sqref="AV46">
    <cfRule type="expression" dxfId="307" priority="17">
      <formula>OR(AV46="",AV46="選択してください")</formula>
    </cfRule>
  </conditionalFormatting>
  <conditionalFormatting sqref="AV51">
    <cfRule type="expression" dxfId="306" priority="15">
      <formula>OR(AV51="",AV51="選択してください")</formula>
    </cfRule>
  </conditionalFormatting>
  <conditionalFormatting sqref="AV53">
    <cfRule type="expression" dxfId="305" priority="14">
      <formula>OR(AV53="",AV53="選択してください")</formula>
    </cfRule>
  </conditionalFormatting>
  <conditionalFormatting sqref="AV58">
    <cfRule type="expression" dxfId="304" priority="9">
      <formula>OR(AV58="",AV58="選択してください")</formula>
    </cfRule>
  </conditionalFormatting>
  <conditionalFormatting sqref="AV62">
    <cfRule type="expression" dxfId="303" priority="13">
      <formula>OR(AV62="",AV62="選択してください")</formula>
    </cfRule>
  </conditionalFormatting>
  <conditionalFormatting sqref="AV64">
    <cfRule type="expression" dxfId="302" priority="12">
      <formula>OR(AV64="",AV64="選択してください")</formula>
    </cfRule>
  </conditionalFormatting>
  <conditionalFormatting sqref="AV66">
    <cfRule type="expression" dxfId="301" priority="11">
      <formula>OR(AV66="",AV66="選択してください")</formula>
    </cfRule>
  </conditionalFormatting>
  <conditionalFormatting sqref="AV68">
    <cfRule type="expression" dxfId="300" priority="10">
      <formula>OR(AV68="",AV68="選択してください")</formula>
    </cfRule>
  </conditionalFormatting>
  <conditionalFormatting sqref="AV71">
    <cfRule type="expression" dxfId="299" priority="16">
      <formula>OR(AV71="",AV71="選択してください")</formula>
    </cfRule>
  </conditionalFormatting>
  <conditionalFormatting sqref="AV43:BK43">
    <cfRule type="expression" dxfId="298" priority="7">
      <formula>OR(AV43="",AV43="選択してください")</formula>
    </cfRule>
  </conditionalFormatting>
  <dataValidations count="2">
    <dataValidation type="list" allowBlank="1" showInputMessage="1" showErrorMessage="1" sqref="AV71:BK71" xr:uid="{00000000-0002-0000-0000-000000000000}">
      <formula1>"選択してください,確認のうえ記載する"</formula1>
    </dataValidation>
    <dataValidation type="list" allowBlank="1" showInputMessage="1" showErrorMessage="1" sqref="AV46:BK46 AV68:BK68 AV51:BK51 AV53:BK53 AV62:BK62 AV64:BK64 AV66:BK66 AV58:BK58 AV43:BK43" xr:uid="{00000000-0002-0000-0000-000001000000}">
      <formula1>"選択してください,はい,いいえ"</formula1>
    </dataValidation>
  </dataValidations>
  <hyperlinks>
    <hyperlink ref="C19" location="入力シート!A1" display="「入力シート」" xr:uid="{00000000-0004-0000-0000-000000000000}"/>
    <hyperlink ref="G29:M29" location="おわりに!A1" display="「おわりに」シート" xr:uid="{00000000-0004-0000-0000-000001000000}"/>
    <hyperlink ref="J17:P17" location="はじめに!B38" display="「事前のご確認」" xr:uid="{00000000-0004-0000-0000-000002000000}"/>
    <hyperlink ref="AB12" r:id="rId1" xr:uid="{00000000-0004-0000-0000-000003000000}"/>
    <hyperlink ref="J17:AF17" location="はじめに!B41" display="「事前のご確認、および設備変更内容についてのご確認」" xr:uid="{00000000-0004-0000-0000-000004000000}"/>
    <hyperlink ref="AN13" r:id="rId2" xr:uid="{00000000-0004-0000-0000-000005000000}"/>
    <hyperlink ref="AN14" r:id="rId3" xr:uid="{00000000-0004-0000-0000-000006000000}"/>
    <hyperlink ref="G29:N29" location="'おわりに '!A1" display="「おわりに」シート" xr:uid="{00000000-0004-0000-0000-000007000000}"/>
  </hyperlinks>
  <pageMargins left="0.7" right="0.7" top="0.75" bottom="0.75" header="0.3" footer="0.3"/>
  <pageSetup paperSize="9" scale="46"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pageSetUpPr fitToPage="1"/>
  </sheetPr>
  <dimension ref="A1:DV99"/>
  <sheetViews>
    <sheetView showGridLines="0" view="pageBreakPreview" zoomScale="80" zoomScaleNormal="80" zoomScaleSheetLayoutView="80" workbookViewId="0">
      <pane ySplit="1" topLeftCell="A2" activePane="bottomLeft" state="frozen"/>
      <selection pane="bottomLeft" sqref="A1:E1"/>
    </sheetView>
  </sheetViews>
  <sheetFormatPr defaultRowHeight="13.5" x14ac:dyDescent="0.15"/>
  <cols>
    <col min="1" max="32" width="2" style="373" customWidth="1"/>
    <col min="33" max="34" width="2" style="790" customWidth="1"/>
    <col min="35" max="51" width="2" style="373" customWidth="1"/>
    <col min="52" max="67" width="2" customWidth="1"/>
    <col min="68" max="70" width="8.75" hidden="1" customWidth="1"/>
    <col min="71" max="135" width="2" customWidth="1"/>
    <col min="136" max="136" width="2.875" customWidth="1"/>
    <col min="137" max="138" width="3.875" customWidth="1"/>
    <col min="139" max="140" width="2.875" customWidth="1"/>
    <col min="141" max="142" width="3.875" customWidth="1"/>
    <col min="143" max="144" width="2.875" customWidth="1"/>
    <col min="145" max="147" width="3.875" customWidth="1"/>
    <col min="148" max="154" width="2.875" customWidth="1"/>
    <col min="155" max="157" width="3.875" customWidth="1"/>
    <col min="158" max="159" width="2.875" customWidth="1"/>
    <col min="160" max="162" width="3.875" customWidth="1"/>
    <col min="163" max="164" width="2.875" customWidth="1"/>
    <col min="165" max="215" width="2" customWidth="1"/>
  </cols>
  <sheetData>
    <row r="1" spans="1:126" ht="20.100000000000001" customHeight="1" x14ac:dyDescent="0.15">
      <c r="A1" s="1211" t="s">
        <v>164</v>
      </c>
      <c r="B1" s="1211"/>
      <c r="C1" s="1211"/>
      <c r="D1" s="1211"/>
      <c r="E1" s="1211"/>
      <c r="F1" s="1473"/>
      <c r="G1" s="1473"/>
      <c r="H1" s="1473"/>
      <c r="I1" s="1473"/>
      <c r="J1" s="1473"/>
      <c r="K1" s="1473"/>
      <c r="L1" s="342"/>
      <c r="M1" s="362"/>
      <c r="O1" s="342"/>
      <c r="P1" s="374"/>
      <c r="Q1" s="342"/>
      <c r="R1" s="342"/>
      <c r="S1" s="342"/>
      <c r="T1" s="342"/>
      <c r="V1" s="374"/>
      <c r="W1" s="374"/>
      <c r="X1" s="375"/>
      <c r="Y1" s="375"/>
      <c r="Z1" s="375"/>
      <c r="AA1" s="375"/>
      <c r="AB1" s="376"/>
      <c r="AC1" s="377"/>
      <c r="AD1" s="377"/>
      <c r="AE1" s="377"/>
      <c r="AF1" s="368" t="s">
        <v>1308</v>
      </c>
      <c r="AG1" s="1465">
        <f>IF(AND(はじめに!$AV$66="はい",入力シート!E78=3),SUM(BR12:BR17),0)</f>
        <v>0</v>
      </c>
      <c r="AH1" s="1465"/>
      <c r="AI1" s="374" t="s">
        <v>1307</v>
      </c>
      <c r="AJ1" s="377"/>
      <c r="AK1" s="378"/>
      <c r="AL1" s="378"/>
      <c r="AM1" s="378"/>
      <c r="AN1" s="376"/>
      <c r="BH1" s="583"/>
      <c r="BI1" s="1482" t="s">
        <v>165</v>
      </c>
      <c r="BJ1" s="1482"/>
      <c r="BK1" s="1482"/>
      <c r="BL1" s="1482"/>
      <c r="BM1" s="1482"/>
      <c r="BN1" s="583"/>
      <c r="BO1" s="583"/>
      <c r="BP1" s="583"/>
      <c r="BQ1" s="583"/>
      <c r="BR1" s="583"/>
      <c r="BS1" s="583"/>
      <c r="BT1" s="583"/>
      <c r="BU1" s="583"/>
      <c r="BV1" s="583"/>
      <c r="BW1" s="583"/>
      <c r="BX1" s="583"/>
      <c r="BY1" s="583"/>
      <c r="BZ1" s="583"/>
      <c r="CA1" s="583"/>
      <c r="CB1" s="583"/>
      <c r="CC1" s="583"/>
      <c r="CD1" s="583"/>
      <c r="CE1" s="583"/>
      <c r="CF1" s="583"/>
      <c r="CG1" s="583"/>
      <c r="CH1" s="583"/>
      <c r="CI1" s="583"/>
      <c r="CJ1" s="583"/>
      <c r="CK1" s="583"/>
      <c r="CL1" s="583"/>
      <c r="CM1" s="583"/>
      <c r="CN1" s="583"/>
      <c r="CO1" s="583"/>
      <c r="CP1" s="583"/>
      <c r="CQ1" s="583"/>
      <c r="CR1" s="583"/>
      <c r="CS1" s="583"/>
      <c r="CT1" s="583"/>
      <c r="CU1" s="583"/>
      <c r="CV1" s="583"/>
      <c r="CW1" s="583"/>
      <c r="CX1" s="583"/>
      <c r="CY1" s="583"/>
      <c r="CZ1" s="583"/>
      <c r="DA1" s="583"/>
      <c r="DB1" s="583"/>
      <c r="DC1" s="583"/>
      <c r="DD1" s="583"/>
      <c r="DE1" s="583"/>
      <c r="DF1" s="583"/>
      <c r="DG1" s="583"/>
      <c r="DH1" s="583"/>
      <c r="DI1" s="583"/>
      <c r="DJ1" s="583"/>
      <c r="DV1" s="583"/>
    </row>
    <row r="2" spans="1:126" ht="20.100000000000001" customHeight="1" thickBot="1" x14ac:dyDescent="0.2">
      <c r="A2" s="831"/>
      <c r="B2" s="831"/>
      <c r="C2" s="831"/>
      <c r="D2" s="831"/>
      <c r="E2" s="831"/>
      <c r="F2" s="831"/>
      <c r="G2" s="831"/>
      <c r="H2" s="831"/>
      <c r="I2" s="831"/>
      <c r="J2" s="831"/>
      <c r="K2" s="831"/>
      <c r="L2" s="831"/>
      <c r="M2" s="831"/>
      <c r="N2" s="831"/>
      <c r="O2" s="831"/>
      <c r="P2" s="831"/>
      <c r="Q2" s="831"/>
      <c r="R2" s="831"/>
      <c r="S2" s="831"/>
      <c r="T2" s="831"/>
      <c r="U2" s="831"/>
      <c r="V2" s="831"/>
      <c r="W2" s="831"/>
      <c r="X2" s="831"/>
      <c r="Y2" s="831"/>
      <c r="Z2" s="831"/>
      <c r="AA2" s="831"/>
      <c r="AB2" s="831"/>
      <c r="AC2" s="831"/>
      <c r="AD2" s="831"/>
      <c r="AE2" s="831"/>
      <c r="AF2" s="831"/>
      <c r="AG2" s="831"/>
      <c r="AH2" s="831"/>
      <c r="AI2" s="831"/>
      <c r="AJ2" s="831"/>
      <c r="AK2" s="831"/>
      <c r="AL2" s="831"/>
      <c r="AM2" s="831"/>
      <c r="AN2" s="831"/>
      <c r="AO2" s="831"/>
      <c r="AP2" s="831"/>
      <c r="AQ2" s="831"/>
      <c r="AR2" s="831"/>
      <c r="AS2" s="831"/>
      <c r="AT2" s="831"/>
      <c r="AU2" s="831"/>
      <c r="AV2" s="831"/>
      <c r="AW2" s="831"/>
      <c r="AX2" s="831"/>
      <c r="AY2" s="831"/>
      <c r="AZ2" s="831"/>
      <c r="BA2" s="831"/>
      <c r="BB2" s="831"/>
      <c r="BC2" s="1474" t="s">
        <v>551</v>
      </c>
      <c r="BD2" s="1474"/>
      <c r="BE2" s="1474"/>
      <c r="BF2" s="1474"/>
      <c r="BG2" s="1474"/>
      <c r="BH2" s="1474"/>
      <c r="BI2" s="1474"/>
      <c r="BJ2" s="1474"/>
      <c r="BK2" s="1474"/>
      <c r="BL2" s="1474"/>
      <c r="BM2" s="1474"/>
      <c r="BN2" s="583"/>
    </row>
    <row r="3" spans="1:126" ht="20.100000000000001" customHeight="1" x14ac:dyDescent="0.15">
      <c r="A3" s="851"/>
      <c r="B3" s="852"/>
      <c r="C3" s="852"/>
      <c r="D3" s="852"/>
      <c r="E3" s="852"/>
      <c r="F3" s="852"/>
      <c r="G3" s="852"/>
      <c r="H3" s="852"/>
      <c r="I3" s="852"/>
      <c r="J3" s="852"/>
      <c r="K3" s="852"/>
      <c r="L3" s="852"/>
      <c r="M3" s="852"/>
      <c r="N3" s="852"/>
      <c r="O3" s="852"/>
      <c r="P3" s="852"/>
      <c r="Q3" s="852"/>
      <c r="R3" s="852"/>
      <c r="S3" s="852"/>
      <c r="T3" s="852"/>
      <c r="U3" s="852"/>
      <c r="V3" s="852"/>
      <c r="W3" s="852"/>
      <c r="X3" s="852"/>
      <c r="Y3" s="852"/>
      <c r="Z3" s="852"/>
      <c r="AA3" s="852"/>
      <c r="AB3" s="852"/>
      <c r="AC3" s="852"/>
      <c r="AD3" s="852"/>
      <c r="AE3" s="852"/>
      <c r="AF3" s="852"/>
      <c r="AG3" s="852"/>
      <c r="AH3" s="852"/>
      <c r="AI3" s="852"/>
      <c r="AJ3" s="852"/>
      <c r="AK3" s="852"/>
      <c r="AL3" s="852"/>
      <c r="AM3" s="852"/>
      <c r="AN3" s="852"/>
      <c r="AO3" s="852"/>
      <c r="AP3" s="852"/>
      <c r="AQ3" s="852"/>
      <c r="AR3" s="852"/>
      <c r="AS3" s="852"/>
      <c r="AT3" s="852"/>
      <c r="AU3" s="852"/>
      <c r="AV3" s="852"/>
      <c r="AW3" s="852"/>
      <c r="AX3" s="852"/>
      <c r="AY3" s="852"/>
      <c r="AZ3" s="1481" t="str">
        <f>IF(入力シート!E10="","",入力シート!E10)</f>
        <v/>
      </c>
      <c r="BA3" s="1481"/>
      <c r="BB3" s="1481"/>
      <c r="BC3" s="1481"/>
      <c r="BD3" s="1481"/>
      <c r="BE3" s="1481"/>
      <c r="BF3" s="1481"/>
      <c r="BG3" s="1481"/>
      <c r="BH3" s="1481"/>
      <c r="BI3" s="1481"/>
      <c r="BJ3" s="1481"/>
      <c r="BK3" s="1481"/>
      <c r="BL3" s="1481"/>
      <c r="BM3" s="853"/>
      <c r="BN3" s="583"/>
    </row>
    <row r="4" spans="1:126" ht="20.100000000000001" customHeight="1" x14ac:dyDescent="0.15">
      <c r="A4" s="1476" t="s">
        <v>552</v>
      </c>
      <c r="B4" s="1477"/>
      <c r="C4" s="1477"/>
      <c r="D4" s="1477"/>
      <c r="E4" s="1477"/>
      <c r="F4" s="1477"/>
      <c r="G4" s="1477"/>
      <c r="H4" s="1477"/>
      <c r="I4" s="1477"/>
      <c r="J4" s="1477"/>
      <c r="K4" s="1477"/>
      <c r="L4" s="1477"/>
      <c r="M4" s="1477"/>
      <c r="N4" s="1477"/>
      <c r="O4" s="1477"/>
      <c r="P4" s="1477"/>
      <c r="Q4" s="1477"/>
      <c r="R4" s="1477"/>
      <c r="S4" s="1477"/>
      <c r="T4" s="1477"/>
      <c r="U4" s="1477"/>
      <c r="V4" s="1477"/>
      <c r="W4" s="1477"/>
      <c r="X4" s="1477"/>
      <c r="Y4" s="1477"/>
      <c r="Z4" s="1477"/>
      <c r="AA4" s="1477"/>
      <c r="AB4" s="1477"/>
      <c r="AC4" s="1477"/>
      <c r="AD4" s="1477"/>
      <c r="AE4" s="1477"/>
      <c r="AF4" s="1477"/>
      <c r="AG4" s="1477"/>
      <c r="AH4" s="1477"/>
      <c r="AI4" s="1477"/>
      <c r="AJ4" s="1477"/>
      <c r="AK4" s="1477"/>
      <c r="AL4" s="1477"/>
      <c r="AM4" s="1477"/>
      <c r="AN4" s="1477"/>
      <c r="AO4" s="1477"/>
      <c r="AP4" s="1477"/>
      <c r="AQ4" s="1477"/>
      <c r="AR4" s="1477"/>
      <c r="AS4" s="1477"/>
      <c r="AT4" s="1477"/>
      <c r="AU4" s="1477"/>
      <c r="AV4" s="1477"/>
      <c r="AW4" s="1477"/>
      <c r="AX4" s="1477"/>
      <c r="AY4" s="1477"/>
      <c r="AZ4" s="1477"/>
      <c r="BA4" s="1477"/>
      <c r="BB4" s="1477"/>
      <c r="BC4" s="1477"/>
      <c r="BD4" s="1477"/>
      <c r="BE4" s="1477"/>
      <c r="BF4" s="1477"/>
      <c r="BG4" s="1477"/>
      <c r="BH4" s="1477"/>
      <c r="BI4" s="1477"/>
      <c r="BJ4" s="1477"/>
      <c r="BK4" s="1477"/>
      <c r="BL4" s="1477"/>
      <c r="BM4" s="1478"/>
      <c r="BN4" s="583"/>
    </row>
    <row r="5" spans="1:126" ht="20.100000000000001" customHeight="1" x14ac:dyDescent="0.15">
      <c r="A5" s="801"/>
      <c r="B5" s="803"/>
      <c r="C5" s="803"/>
      <c r="D5" s="803"/>
      <c r="E5" s="803"/>
      <c r="F5" s="803"/>
      <c r="G5" s="803"/>
      <c r="H5" s="803"/>
      <c r="I5" s="803"/>
      <c r="J5" s="803"/>
      <c r="K5" s="803"/>
      <c r="L5" s="803"/>
      <c r="M5" s="803"/>
      <c r="N5" s="803"/>
      <c r="O5" s="803"/>
      <c r="P5" s="803"/>
      <c r="Q5" s="803"/>
      <c r="R5" s="803"/>
      <c r="S5" s="803"/>
      <c r="T5" s="803"/>
      <c r="U5" s="803"/>
      <c r="V5" s="803"/>
      <c r="W5" s="803"/>
      <c r="X5" s="803"/>
      <c r="Y5" s="803"/>
      <c r="Z5" s="803"/>
      <c r="AA5" s="803"/>
      <c r="AB5" s="803"/>
      <c r="AC5" s="803"/>
      <c r="AD5" s="803"/>
      <c r="AE5" s="803"/>
      <c r="AF5" s="803"/>
      <c r="AG5" s="803"/>
      <c r="AH5" s="803"/>
      <c r="AI5" s="803"/>
      <c r="AJ5" s="803"/>
      <c r="AK5" s="803"/>
      <c r="AL5" s="803"/>
      <c r="AM5" s="803"/>
      <c r="AN5" s="803"/>
      <c r="AO5" s="803"/>
      <c r="AP5" s="803"/>
      <c r="AQ5" s="803"/>
      <c r="AR5" s="803"/>
      <c r="AS5" s="803"/>
      <c r="AT5" s="803"/>
      <c r="AU5" s="803"/>
      <c r="AV5" s="803"/>
      <c r="AW5" s="803"/>
      <c r="AX5" s="803"/>
      <c r="AY5" s="803"/>
      <c r="AZ5" s="854"/>
      <c r="BA5" s="854"/>
      <c r="BB5" s="854"/>
      <c r="BC5" s="854"/>
      <c r="BD5" s="854"/>
      <c r="BE5" s="854"/>
      <c r="BF5" s="854"/>
      <c r="BG5" s="854"/>
      <c r="BH5" s="854"/>
      <c r="BI5" s="854"/>
      <c r="BJ5" s="854"/>
      <c r="BK5" s="854"/>
      <c r="BL5" s="854"/>
      <c r="BM5" s="802"/>
      <c r="BN5" s="583"/>
    </row>
    <row r="6" spans="1:126" ht="20.100000000000001" customHeight="1" x14ac:dyDescent="0.15">
      <c r="A6" s="801"/>
      <c r="B6" s="803"/>
      <c r="C6" s="803"/>
      <c r="D6" s="803"/>
      <c r="E6" s="803"/>
      <c r="F6" s="803"/>
      <c r="G6" s="803"/>
      <c r="H6" s="803"/>
      <c r="I6" s="803"/>
      <c r="J6" s="803"/>
      <c r="K6" s="803"/>
      <c r="L6" s="803"/>
      <c r="M6" s="803"/>
      <c r="N6" s="803"/>
      <c r="O6" s="803"/>
      <c r="P6" s="803"/>
      <c r="Q6" s="803"/>
      <c r="R6" s="803"/>
      <c r="S6" s="803"/>
      <c r="T6" s="803"/>
      <c r="U6" s="803"/>
      <c r="V6" s="803"/>
      <c r="W6" s="803"/>
      <c r="X6" s="803"/>
      <c r="Y6" s="803"/>
      <c r="Z6" s="803"/>
      <c r="AA6" s="803"/>
      <c r="AB6" s="803"/>
      <c r="AC6" s="803"/>
      <c r="AD6" s="803"/>
      <c r="AE6" s="803"/>
      <c r="AF6" s="803"/>
      <c r="AG6" s="803"/>
      <c r="AH6" s="803"/>
      <c r="AI6" s="803"/>
      <c r="AJ6" s="803"/>
      <c r="AK6" s="803"/>
      <c r="AL6" s="803"/>
      <c r="AM6" s="803"/>
      <c r="AN6" s="803"/>
      <c r="AO6" s="803"/>
      <c r="AP6" s="803"/>
      <c r="AQ6" s="1479"/>
      <c r="AR6" s="1479"/>
      <c r="AS6" s="1479"/>
      <c r="AT6" s="834" t="s">
        <v>663</v>
      </c>
      <c r="AU6" s="834"/>
      <c r="AV6" s="834"/>
      <c r="AW6" s="834"/>
      <c r="AX6" s="834"/>
      <c r="AY6" s="834"/>
      <c r="AZ6" s="1480" t="str">
        <f>IF(入力シート!E157="","",入力シート!E157)</f>
        <v>選択してください</v>
      </c>
      <c r="BA6" s="1480"/>
      <c r="BB6" s="1480"/>
      <c r="BC6" s="1480"/>
      <c r="BD6" s="1480"/>
      <c r="BE6" s="1480"/>
      <c r="BF6" s="1480"/>
      <c r="BG6" s="1480"/>
      <c r="BH6" s="1480"/>
      <c r="BI6" s="1480"/>
      <c r="BJ6" s="1480"/>
      <c r="BK6" s="1480"/>
      <c r="BL6" s="1480"/>
      <c r="BM6" s="802"/>
      <c r="BN6" s="583"/>
      <c r="BP6" t="s">
        <v>169</v>
      </c>
      <c r="BQ6" t="s">
        <v>1305</v>
      </c>
      <c r="BR6" t="s">
        <v>170</v>
      </c>
    </row>
    <row r="7" spans="1:126" s="361" customFormat="1" ht="20.100000000000001" customHeight="1" x14ac:dyDescent="0.15">
      <c r="A7" s="1256" t="s">
        <v>554</v>
      </c>
      <c r="B7" s="1257"/>
      <c r="C7" s="1257"/>
      <c r="D7" s="1257"/>
      <c r="E7" s="1257"/>
      <c r="F7" s="1257"/>
      <c r="G7" s="1257"/>
      <c r="H7" s="1257"/>
      <c r="I7" s="1257"/>
      <c r="J7" s="1257"/>
      <c r="K7" s="1257"/>
      <c r="L7" s="1257"/>
      <c r="M7" s="1257"/>
      <c r="N7" s="1257"/>
      <c r="O7" s="1257"/>
      <c r="P7" s="1257"/>
      <c r="Q7" s="1257"/>
      <c r="R7" s="1257"/>
      <c r="S7" s="1257"/>
      <c r="T7" s="1257"/>
      <c r="U7" s="1257"/>
      <c r="V7" s="1257"/>
      <c r="W7" s="1257"/>
      <c r="X7" s="1257"/>
      <c r="Y7" s="1257"/>
      <c r="Z7" s="1257"/>
      <c r="AA7" s="1257"/>
      <c r="AB7" s="1257"/>
      <c r="AC7" s="1257"/>
      <c r="AD7" s="1257"/>
      <c r="AE7" s="1257"/>
      <c r="AF7" s="1257"/>
      <c r="AG7" s="1257"/>
      <c r="AH7" s="1257"/>
      <c r="AI7" s="1257"/>
      <c r="AJ7" s="1257"/>
      <c r="AK7" s="1257"/>
      <c r="AL7" s="1257"/>
      <c r="AM7" s="1257"/>
      <c r="AN7" s="1257"/>
      <c r="AO7" s="1257"/>
      <c r="AP7" s="1257"/>
      <c r="AQ7" s="1257"/>
      <c r="AR7" s="1257"/>
      <c r="AS7" s="1257"/>
      <c r="AT7" s="1257"/>
      <c r="AU7" s="1257"/>
      <c r="AV7" s="1257"/>
      <c r="AW7" s="1257"/>
      <c r="AX7" s="1257"/>
      <c r="AY7" s="1257"/>
      <c r="AZ7" s="1257"/>
      <c r="BA7" s="1257"/>
      <c r="BB7" s="1257"/>
      <c r="BC7" s="1257"/>
      <c r="BD7" s="1257"/>
      <c r="BE7" s="1257"/>
      <c r="BF7" s="1257"/>
      <c r="BG7" s="1257"/>
      <c r="BH7" s="1257"/>
      <c r="BI7" s="1257"/>
      <c r="BJ7" s="1257"/>
      <c r="BK7" s="1257"/>
      <c r="BL7" s="1257"/>
      <c r="BM7" s="1258"/>
      <c r="BN7" s="583"/>
      <c r="BQ7" s="789"/>
    </row>
    <row r="8" spans="1:126" s="361" customFormat="1" ht="20.100000000000001" customHeight="1" x14ac:dyDescent="0.15">
      <c r="A8" s="804"/>
      <c r="B8" s="855" t="s">
        <v>555</v>
      </c>
      <c r="C8" s="805"/>
      <c r="D8" s="805"/>
      <c r="E8" s="805"/>
      <c r="F8" s="805"/>
      <c r="G8" s="805"/>
      <c r="H8" s="805"/>
      <c r="I8" s="805"/>
      <c r="J8" s="805"/>
      <c r="K8" s="805"/>
      <c r="L8" s="805"/>
      <c r="M8" s="805"/>
      <c r="N8" s="805"/>
      <c r="O8" s="805"/>
      <c r="P8" s="805"/>
      <c r="Q8" s="805"/>
      <c r="R8" s="805"/>
      <c r="S8" s="805"/>
      <c r="T8" s="805"/>
      <c r="U8" s="805"/>
      <c r="V8" s="805"/>
      <c r="W8" s="805"/>
      <c r="X8" s="805"/>
      <c r="Y8" s="805"/>
      <c r="Z8" s="805"/>
      <c r="AA8" s="805"/>
      <c r="AB8" s="805"/>
      <c r="AC8" s="805"/>
      <c r="AD8" s="805"/>
      <c r="AE8" s="805"/>
      <c r="AF8" s="805"/>
      <c r="AG8" s="805"/>
      <c r="AH8" s="805"/>
      <c r="AI8" s="805"/>
      <c r="AJ8" s="805"/>
      <c r="AK8" s="805"/>
      <c r="AL8" s="805"/>
      <c r="AM8" s="805"/>
      <c r="AN8" s="805"/>
      <c r="AO8" s="805"/>
      <c r="AP8" s="805"/>
      <c r="AQ8" s="1466" t="s">
        <v>662</v>
      </c>
      <c r="AR8" s="1467"/>
      <c r="AS8" s="1467"/>
      <c r="AT8" s="1467"/>
      <c r="AU8" s="1467"/>
      <c r="AV8" s="1467"/>
      <c r="AW8" s="1467"/>
      <c r="AX8" s="1467"/>
      <c r="AY8" s="1467"/>
      <c r="AZ8" s="1467"/>
      <c r="BA8" s="1467"/>
      <c r="BB8" s="1467"/>
      <c r="BC8" s="1467"/>
      <c r="BD8" s="1467"/>
      <c r="BE8" s="1467"/>
      <c r="BF8" s="1467"/>
      <c r="BG8" s="1467"/>
      <c r="BH8" s="1467"/>
      <c r="BI8" s="1467"/>
      <c r="BJ8" s="1467"/>
      <c r="BK8" s="1467"/>
      <c r="BL8" s="1468"/>
      <c r="BM8" s="807"/>
      <c r="BN8" s="583"/>
    </row>
    <row r="9" spans="1:126" ht="20.100000000000001" customHeight="1" x14ac:dyDescent="0.15">
      <c r="A9" s="804"/>
      <c r="B9" s="855" t="s">
        <v>556</v>
      </c>
      <c r="C9" s="805"/>
      <c r="D9" s="805"/>
      <c r="E9" s="805"/>
      <c r="F9" s="805"/>
      <c r="G9" s="805"/>
      <c r="H9" s="805"/>
      <c r="I9" s="805"/>
      <c r="J9" s="805"/>
      <c r="K9" s="805"/>
      <c r="L9" s="805"/>
      <c r="M9" s="805"/>
      <c r="N9" s="805"/>
      <c r="O9" s="805"/>
      <c r="P9" s="805"/>
      <c r="Q9" s="805"/>
      <c r="R9" s="805"/>
      <c r="S9" s="805"/>
      <c r="T9" s="805"/>
      <c r="U9" s="805"/>
      <c r="V9" s="805"/>
      <c r="W9" s="805"/>
      <c r="X9" s="805"/>
      <c r="Y9" s="805"/>
      <c r="Z9" s="805"/>
      <c r="AA9" s="805"/>
      <c r="AB9" s="805"/>
      <c r="AC9" s="805"/>
      <c r="AD9" s="805"/>
      <c r="AE9" s="805"/>
      <c r="AF9" s="805"/>
      <c r="AG9" s="805"/>
      <c r="AH9" s="805"/>
      <c r="AI9" s="805"/>
      <c r="AJ9" s="805"/>
      <c r="AK9" s="805"/>
      <c r="AL9" s="805"/>
      <c r="AM9" s="805"/>
      <c r="AN9" s="805"/>
      <c r="AO9" s="805"/>
      <c r="AP9" s="805"/>
      <c r="AQ9" s="1330">
        <f>IF(入力シート!E163="","",入力シート!E163)</f>
        <v>0</v>
      </c>
      <c r="AR9" s="1331"/>
      <c r="AS9" s="1331"/>
      <c r="AT9" s="1331"/>
      <c r="AU9" s="1331"/>
      <c r="AV9" s="1331"/>
      <c r="AW9" s="1331"/>
      <c r="AX9" s="1331"/>
      <c r="AY9" s="1331"/>
      <c r="AZ9" s="1331"/>
      <c r="BA9" s="1331"/>
      <c r="BB9" s="1331"/>
      <c r="BC9" s="1331"/>
      <c r="BD9" s="1331"/>
      <c r="BE9" s="1331"/>
      <c r="BF9" s="1331"/>
      <c r="BG9" s="1331"/>
      <c r="BH9" s="1331"/>
      <c r="BI9" s="1331"/>
      <c r="BJ9" s="805" t="s">
        <v>664</v>
      </c>
      <c r="BK9" s="805"/>
      <c r="BL9" s="806"/>
      <c r="BM9" s="807"/>
      <c r="BN9" s="583"/>
    </row>
    <row r="10" spans="1:126" ht="20.100000000000001" customHeight="1" x14ac:dyDescent="0.15">
      <c r="A10" s="801"/>
      <c r="B10" s="803"/>
      <c r="C10" s="803"/>
      <c r="D10" s="803"/>
      <c r="E10" s="803"/>
      <c r="F10" s="803"/>
      <c r="G10" s="803"/>
      <c r="H10" s="803"/>
      <c r="I10" s="803"/>
      <c r="J10" s="803"/>
      <c r="K10" s="803"/>
      <c r="L10" s="803"/>
      <c r="M10" s="803"/>
      <c r="N10" s="803"/>
      <c r="O10" s="803"/>
      <c r="P10" s="803"/>
      <c r="Q10" s="803"/>
      <c r="R10" s="803"/>
      <c r="S10" s="803"/>
      <c r="T10" s="803"/>
      <c r="U10" s="803"/>
      <c r="V10" s="803"/>
      <c r="W10" s="803"/>
      <c r="X10" s="803"/>
      <c r="Y10" s="803"/>
      <c r="Z10" s="803"/>
      <c r="AA10" s="803"/>
      <c r="AB10" s="803"/>
      <c r="AC10" s="803"/>
      <c r="AD10" s="803"/>
      <c r="AE10" s="803"/>
      <c r="AF10" s="803"/>
      <c r="AG10" s="803"/>
      <c r="AH10" s="803"/>
      <c r="AI10" s="803"/>
      <c r="AJ10" s="803"/>
      <c r="AK10" s="803"/>
      <c r="AL10" s="803"/>
      <c r="AM10" s="803"/>
      <c r="AN10" s="803"/>
      <c r="AO10" s="803"/>
      <c r="AP10" s="803"/>
      <c r="AQ10" s="803"/>
      <c r="AR10" s="803"/>
      <c r="AS10" s="803"/>
      <c r="AT10" s="803"/>
      <c r="AU10" s="803"/>
      <c r="AV10" s="803"/>
      <c r="AW10" s="803"/>
      <c r="AX10" s="803"/>
      <c r="AY10" s="803"/>
      <c r="AZ10" s="803"/>
      <c r="BA10" s="803"/>
      <c r="BB10" s="803"/>
      <c r="BC10" s="803"/>
      <c r="BD10" s="803"/>
      <c r="BE10" s="803"/>
      <c r="BF10" s="803"/>
      <c r="BG10" s="803"/>
      <c r="BH10" s="803"/>
      <c r="BI10" s="803"/>
      <c r="BJ10" s="803"/>
      <c r="BK10" s="803"/>
      <c r="BL10" s="803"/>
      <c r="BM10" s="802"/>
      <c r="BN10" s="583"/>
    </row>
    <row r="11" spans="1:126" ht="20.100000000000001" customHeight="1" x14ac:dyDescent="0.15">
      <c r="A11" s="1247" t="s">
        <v>558</v>
      </c>
      <c r="B11" s="1248"/>
      <c r="C11" s="1248"/>
      <c r="D11" s="1248"/>
      <c r="E11" s="1248"/>
      <c r="F11" s="1248"/>
      <c r="G11" s="1248"/>
      <c r="H11" s="1248"/>
      <c r="I11" s="1248"/>
      <c r="J11" s="1248"/>
      <c r="K11" s="1248"/>
      <c r="L11" s="1248"/>
      <c r="M11" s="1248"/>
      <c r="N11" s="1248"/>
      <c r="O11" s="1248"/>
      <c r="P11" s="1248"/>
      <c r="Q11" s="1248"/>
      <c r="R11" s="1248"/>
      <c r="S11" s="1248"/>
      <c r="T11" s="1248"/>
      <c r="U11" s="1248"/>
      <c r="V11" s="1248"/>
      <c r="W11" s="1248"/>
      <c r="X11" s="1248"/>
      <c r="Y11" s="1248"/>
      <c r="Z11" s="1248"/>
      <c r="AA11" s="1248"/>
      <c r="AB11" s="1248"/>
      <c r="AC11" s="1248"/>
      <c r="AD11" s="1248"/>
      <c r="AE11" s="1248"/>
      <c r="AF11" s="1248"/>
      <c r="AG11" s="1248"/>
      <c r="AH11" s="1248"/>
      <c r="AI11" s="1248"/>
      <c r="AJ11" s="1248"/>
      <c r="AK11" s="1248"/>
      <c r="AL11" s="1248"/>
      <c r="AM11" s="1248"/>
      <c r="AN11" s="1248"/>
      <c r="AO11" s="1248"/>
      <c r="AP11" s="1248"/>
      <c r="AQ11" s="1248"/>
      <c r="AR11" s="1248"/>
      <c r="AS11" s="1248"/>
      <c r="AT11" s="1248"/>
      <c r="AU11" s="1248"/>
      <c r="AV11" s="1248"/>
      <c r="AW11" s="1248"/>
      <c r="AX11" s="1248"/>
      <c r="AY11" s="1248"/>
      <c r="AZ11" s="1248"/>
      <c r="BA11" s="1248"/>
      <c r="BB11" s="1248"/>
      <c r="BC11" s="1248"/>
      <c r="BD11" s="1248"/>
      <c r="BE11" s="1248"/>
      <c r="BF11" s="1248"/>
      <c r="BG11" s="1248"/>
      <c r="BH11" s="1248"/>
      <c r="BI11" s="1248"/>
      <c r="BJ11" s="1248"/>
      <c r="BK11" s="1248"/>
      <c r="BL11" s="1248"/>
      <c r="BM11" s="1249"/>
      <c r="BN11" s="583"/>
    </row>
    <row r="12" spans="1:126" ht="20.100000000000001" customHeight="1" x14ac:dyDescent="0.15">
      <c r="A12" s="801"/>
      <c r="B12" s="855" t="s">
        <v>559</v>
      </c>
      <c r="C12" s="805"/>
      <c r="D12" s="805"/>
      <c r="E12" s="805"/>
      <c r="F12" s="805"/>
      <c r="G12" s="805"/>
      <c r="H12" s="805"/>
      <c r="I12" s="805"/>
      <c r="J12" s="805"/>
      <c r="K12" s="805"/>
      <c r="L12" s="805"/>
      <c r="M12" s="805"/>
      <c r="N12" s="805"/>
      <c r="O12" s="805"/>
      <c r="P12" s="805"/>
      <c r="Q12" s="805"/>
      <c r="R12" s="805"/>
      <c r="S12" s="805"/>
      <c r="T12" s="805"/>
      <c r="U12" s="805"/>
      <c r="V12" s="805"/>
      <c r="W12" s="805"/>
      <c r="X12" s="805"/>
      <c r="Y12" s="805"/>
      <c r="Z12" s="805"/>
      <c r="AA12" s="805"/>
      <c r="AB12" s="805"/>
      <c r="AC12" s="805"/>
      <c r="AD12" s="805"/>
      <c r="AE12" s="805"/>
      <c r="AF12" s="805"/>
      <c r="AG12" s="805"/>
      <c r="AH12" s="805"/>
      <c r="AI12" s="805"/>
      <c r="AJ12" s="805"/>
      <c r="AK12" s="805"/>
      <c r="AL12" s="805"/>
      <c r="AM12" s="805"/>
      <c r="AN12" s="805"/>
      <c r="AO12" s="805"/>
      <c r="AP12" s="805"/>
      <c r="AQ12" s="1469"/>
      <c r="AR12" s="1470"/>
      <c r="AS12" s="1470"/>
      <c r="AT12" s="1470"/>
      <c r="AU12" s="1470"/>
      <c r="AV12" s="1470"/>
      <c r="AW12" s="1470"/>
      <c r="AX12" s="1470"/>
      <c r="AY12" s="1470"/>
      <c r="AZ12" s="1470"/>
      <c r="BA12" s="1470"/>
      <c r="BB12" s="1470"/>
      <c r="BC12" s="1470"/>
      <c r="BD12" s="1470"/>
      <c r="BE12" s="1470"/>
      <c r="BF12" s="1470"/>
      <c r="BG12" s="1470"/>
      <c r="BH12" s="1470"/>
      <c r="BI12" s="1470"/>
      <c r="BJ12" s="805" t="s">
        <v>665</v>
      </c>
      <c r="BK12" s="805"/>
      <c r="BL12" s="806"/>
      <c r="BM12" s="802"/>
      <c r="BN12" s="583"/>
      <c r="BP12">
        <v>1</v>
      </c>
      <c r="BQ12">
        <f>COUNTA(AQ12)</f>
        <v>0</v>
      </c>
      <c r="BR12">
        <f>BP12-BQ12</f>
        <v>1</v>
      </c>
    </row>
    <row r="13" spans="1:126" ht="20.100000000000001" customHeight="1" x14ac:dyDescent="0.15">
      <c r="A13" s="801"/>
      <c r="B13" s="855" t="s">
        <v>561</v>
      </c>
      <c r="C13" s="805"/>
      <c r="D13" s="805"/>
      <c r="E13" s="805"/>
      <c r="F13" s="805"/>
      <c r="G13" s="805"/>
      <c r="H13" s="805"/>
      <c r="I13" s="805"/>
      <c r="J13" s="805"/>
      <c r="K13" s="805"/>
      <c r="L13" s="805"/>
      <c r="M13" s="805"/>
      <c r="N13" s="805"/>
      <c r="O13" s="805"/>
      <c r="P13" s="805"/>
      <c r="Q13" s="805"/>
      <c r="R13" s="805"/>
      <c r="S13" s="805"/>
      <c r="T13" s="805"/>
      <c r="U13" s="805"/>
      <c r="V13" s="805"/>
      <c r="W13" s="805"/>
      <c r="X13" s="805"/>
      <c r="Y13" s="805"/>
      <c r="Z13" s="805"/>
      <c r="AA13" s="805"/>
      <c r="AB13" s="805"/>
      <c r="AC13" s="805"/>
      <c r="AD13" s="805"/>
      <c r="AE13" s="805"/>
      <c r="AF13" s="805"/>
      <c r="AG13" s="805"/>
      <c r="AH13" s="805"/>
      <c r="AI13" s="805"/>
      <c r="AJ13" s="805"/>
      <c r="AK13" s="805"/>
      <c r="AL13" s="805"/>
      <c r="AM13" s="805"/>
      <c r="AN13" s="805"/>
      <c r="AO13" s="805"/>
      <c r="AP13" s="805"/>
      <c r="AQ13" s="1469"/>
      <c r="AR13" s="1470"/>
      <c r="AS13" s="1470"/>
      <c r="AT13" s="1470"/>
      <c r="AU13" s="1470"/>
      <c r="AV13" s="1470"/>
      <c r="AW13" s="1470"/>
      <c r="AX13" s="1470"/>
      <c r="AY13" s="805" t="s">
        <v>666</v>
      </c>
      <c r="AZ13" s="805"/>
      <c r="BA13" s="805"/>
      <c r="BB13" s="1462"/>
      <c r="BC13" s="1462"/>
      <c r="BD13" s="1462"/>
      <c r="BE13" s="1462"/>
      <c r="BF13" s="1462"/>
      <c r="BG13" s="1462"/>
      <c r="BH13" s="1462"/>
      <c r="BI13" s="1462"/>
      <c r="BJ13" s="805" t="s">
        <v>667</v>
      </c>
      <c r="BK13" s="805"/>
      <c r="BL13" s="806"/>
      <c r="BM13" s="802"/>
      <c r="BN13" s="583"/>
      <c r="BP13">
        <v>1</v>
      </c>
      <c r="BQ13">
        <f>COUNTA(AQ13)</f>
        <v>0</v>
      </c>
      <c r="BR13">
        <f t="shared" ref="BR13:BR17" si="0">BP13-BQ13</f>
        <v>1</v>
      </c>
    </row>
    <row r="14" spans="1:126" ht="20.100000000000001" customHeight="1" x14ac:dyDescent="0.15">
      <c r="A14" s="801"/>
      <c r="B14" s="856" t="s">
        <v>563</v>
      </c>
      <c r="C14" s="836"/>
      <c r="D14" s="836"/>
      <c r="E14" s="836"/>
      <c r="F14" s="836"/>
      <c r="G14" s="836"/>
      <c r="H14" s="836"/>
      <c r="I14" s="836"/>
      <c r="J14" s="836"/>
      <c r="K14" s="836"/>
      <c r="L14" s="836"/>
      <c r="M14" s="836"/>
      <c r="N14" s="836"/>
      <c r="O14" s="836"/>
      <c r="P14" s="836"/>
      <c r="Q14" s="836"/>
      <c r="R14" s="857"/>
      <c r="S14" s="858" t="s">
        <v>564</v>
      </c>
      <c r="T14" s="859"/>
      <c r="U14" s="859"/>
      <c r="V14" s="859"/>
      <c r="W14" s="859"/>
      <c r="X14" s="859"/>
      <c r="Y14" s="859"/>
      <c r="Z14" s="859"/>
      <c r="AA14" s="859"/>
      <c r="AB14" s="859"/>
      <c r="AC14" s="859"/>
      <c r="AD14" s="859"/>
      <c r="AE14" s="859"/>
      <c r="AF14" s="859"/>
      <c r="AG14" s="859"/>
      <c r="AH14" s="859"/>
      <c r="AI14" s="859"/>
      <c r="AJ14" s="859"/>
      <c r="AK14" s="859"/>
      <c r="AL14" s="859"/>
      <c r="AM14" s="859"/>
      <c r="AN14" s="859"/>
      <c r="AO14" s="859"/>
      <c r="AP14" s="859"/>
      <c r="AQ14" s="1471"/>
      <c r="AR14" s="1472"/>
      <c r="AS14" s="1472"/>
      <c r="AT14" s="1472"/>
      <c r="AU14" s="1472"/>
      <c r="AV14" s="1472"/>
      <c r="AW14" s="1472"/>
      <c r="AX14" s="1472"/>
      <c r="AY14" s="1472"/>
      <c r="AZ14" s="1472"/>
      <c r="BA14" s="1472"/>
      <c r="BB14" s="1472"/>
      <c r="BC14" s="1472"/>
      <c r="BD14" s="1472"/>
      <c r="BE14" s="1472"/>
      <c r="BF14" s="1472"/>
      <c r="BG14" s="1472"/>
      <c r="BH14" s="1472"/>
      <c r="BI14" s="1472"/>
      <c r="BJ14" s="859"/>
      <c r="BK14" s="859"/>
      <c r="BL14" s="861"/>
      <c r="BM14" s="802"/>
      <c r="BN14" s="583"/>
      <c r="BP14">
        <v>1</v>
      </c>
      <c r="BQ14">
        <f>COUNTA(BB13)</f>
        <v>0</v>
      </c>
      <c r="BR14">
        <f t="shared" si="0"/>
        <v>1</v>
      </c>
    </row>
    <row r="15" spans="1:126" ht="20.100000000000001" customHeight="1" x14ac:dyDescent="0.15">
      <c r="A15" s="801"/>
      <c r="B15" s="862"/>
      <c r="C15" s="818"/>
      <c r="D15" s="818"/>
      <c r="E15" s="818"/>
      <c r="F15" s="818"/>
      <c r="G15" s="818"/>
      <c r="H15" s="818"/>
      <c r="I15" s="818"/>
      <c r="J15" s="818"/>
      <c r="K15" s="818"/>
      <c r="L15" s="818"/>
      <c r="M15" s="818"/>
      <c r="N15" s="818"/>
      <c r="O15" s="818"/>
      <c r="P15" s="818"/>
      <c r="Q15" s="818"/>
      <c r="R15" s="863"/>
      <c r="S15" s="864" t="s">
        <v>565</v>
      </c>
      <c r="T15" s="865"/>
      <c r="U15" s="865"/>
      <c r="V15" s="865"/>
      <c r="W15" s="865"/>
      <c r="X15" s="865"/>
      <c r="Y15" s="865"/>
      <c r="Z15" s="865"/>
      <c r="AA15" s="865"/>
      <c r="AB15" s="865"/>
      <c r="AC15" s="865"/>
      <c r="AD15" s="865"/>
      <c r="AE15" s="865"/>
      <c r="AF15" s="865"/>
      <c r="AG15" s="865"/>
      <c r="AH15" s="865"/>
      <c r="AI15" s="865"/>
      <c r="AJ15" s="865"/>
      <c r="AK15" s="865"/>
      <c r="AL15" s="865"/>
      <c r="AM15" s="865"/>
      <c r="AN15" s="865"/>
      <c r="AO15" s="865"/>
      <c r="AP15" s="865"/>
      <c r="AQ15" s="1463"/>
      <c r="AR15" s="1464"/>
      <c r="AS15" s="1464"/>
      <c r="AT15" s="1464"/>
      <c r="AU15" s="1464"/>
      <c r="AV15" s="1464"/>
      <c r="AW15" s="1464"/>
      <c r="AX15" s="1464"/>
      <c r="AY15" s="1464"/>
      <c r="AZ15" s="1464"/>
      <c r="BA15" s="1464"/>
      <c r="BB15" s="1464"/>
      <c r="BC15" s="1464"/>
      <c r="BD15" s="1464"/>
      <c r="BE15" s="1464"/>
      <c r="BF15" s="1464"/>
      <c r="BG15" s="1464"/>
      <c r="BH15" s="1464"/>
      <c r="BI15" s="1464"/>
      <c r="BJ15" s="865" t="s">
        <v>632</v>
      </c>
      <c r="BK15" s="865"/>
      <c r="BL15" s="866"/>
      <c r="BM15" s="802"/>
      <c r="BN15" s="583"/>
      <c r="BP15">
        <v>1</v>
      </c>
      <c r="BQ15">
        <f>COUNTA(AQ14)</f>
        <v>0</v>
      </c>
      <c r="BR15">
        <f t="shared" si="0"/>
        <v>1</v>
      </c>
    </row>
    <row r="16" spans="1:126" ht="20.100000000000001" customHeight="1" x14ac:dyDescent="0.15">
      <c r="A16" s="801"/>
      <c r="B16" s="855" t="s">
        <v>566</v>
      </c>
      <c r="C16" s="805"/>
      <c r="D16" s="805"/>
      <c r="E16" s="805"/>
      <c r="F16" s="805"/>
      <c r="G16" s="805"/>
      <c r="H16" s="805"/>
      <c r="I16" s="805"/>
      <c r="J16" s="805"/>
      <c r="K16" s="805"/>
      <c r="L16" s="805"/>
      <c r="M16" s="805"/>
      <c r="N16" s="805"/>
      <c r="O16" s="805"/>
      <c r="P16" s="805"/>
      <c r="Q16" s="805"/>
      <c r="R16" s="805"/>
      <c r="S16" s="805"/>
      <c r="T16" s="805"/>
      <c r="U16" s="805"/>
      <c r="V16" s="805"/>
      <c r="W16" s="805"/>
      <c r="X16" s="805"/>
      <c r="Y16" s="805"/>
      <c r="Z16" s="805"/>
      <c r="AA16" s="805"/>
      <c r="AB16" s="805"/>
      <c r="AC16" s="805"/>
      <c r="AD16" s="805"/>
      <c r="AE16" s="805"/>
      <c r="AF16" s="805"/>
      <c r="AG16" s="805"/>
      <c r="AH16" s="805"/>
      <c r="AI16" s="805"/>
      <c r="AJ16" s="805"/>
      <c r="AK16" s="805"/>
      <c r="AL16" s="805"/>
      <c r="AM16" s="805"/>
      <c r="AN16" s="805"/>
      <c r="AO16" s="805"/>
      <c r="AP16" s="805"/>
      <c r="AQ16" s="1461"/>
      <c r="AR16" s="1462"/>
      <c r="AS16" s="1462"/>
      <c r="AT16" s="1462"/>
      <c r="AU16" s="1462"/>
      <c r="AV16" s="1462"/>
      <c r="AW16" s="1462"/>
      <c r="AX16" s="1462"/>
      <c r="AY16" s="1462"/>
      <c r="AZ16" s="1462"/>
      <c r="BA16" s="1462"/>
      <c r="BB16" s="1462"/>
      <c r="BC16" s="1462"/>
      <c r="BD16" s="1462"/>
      <c r="BE16" s="1462"/>
      <c r="BF16" s="1462"/>
      <c r="BG16" s="1462"/>
      <c r="BH16" s="1462"/>
      <c r="BI16" s="1462"/>
      <c r="BJ16" s="805" t="s">
        <v>668</v>
      </c>
      <c r="BK16" s="805"/>
      <c r="BL16" s="806"/>
      <c r="BM16" s="802"/>
      <c r="BN16" s="583"/>
      <c r="BP16">
        <v>1</v>
      </c>
      <c r="BQ16">
        <f>COUNTA(AQ15)</f>
        <v>0</v>
      </c>
      <c r="BR16">
        <f t="shared" si="0"/>
        <v>1</v>
      </c>
    </row>
    <row r="17" spans="1:70" ht="20.100000000000001" customHeight="1" x14ac:dyDescent="0.15">
      <c r="A17" s="801"/>
      <c r="B17" s="803"/>
      <c r="C17" s="803"/>
      <c r="D17" s="803"/>
      <c r="E17" s="803"/>
      <c r="F17" s="803"/>
      <c r="G17" s="803"/>
      <c r="H17" s="803"/>
      <c r="I17" s="803"/>
      <c r="J17" s="803"/>
      <c r="K17" s="803"/>
      <c r="L17" s="803"/>
      <c r="M17" s="803"/>
      <c r="N17" s="803"/>
      <c r="O17" s="803"/>
      <c r="P17" s="803"/>
      <c r="Q17" s="803"/>
      <c r="R17" s="803"/>
      <c r="S17" s="803"/>
      <c r="T17" s="803"/>
      <c r="U17" s="803"/>
      <c r="V17" s="803"/>
      <c r="W17" s="803"/>
      <c r="X17" s="803"/>
      <c r="Y17" s="803"/>
      <c r="Z17" s="803"/>
      <c r="AA17" s="803"/>
      <c r="AB17" s="803"/>
      <c r="AC17" s="803"/>
      <c r="AD17" s="803"/>
      <c r="AE17" s="803"/>
      <c r="AF17" s="803"/>
      <c r="AG17" s="803"/>
      <c r="AH17" s="803"/>
      <c r="AI17" s="803"/>
      <c r="AJ17" s="803"/>
      <c r="AK17" s="803"/>
      <c r="AL17" s="803"/>
      <c r="AM17" s="803"/>
      <c r="AN17" s="803"/>
      <c r="AO17" s="803"/>
      <c r="AP17" s="803"/>
      <c r="AQ17" s="803"/>
      <c r="AR17" s="803"/>
      <c r="AS17" s="803"/>
      <c r="AT17" s="803"/>
      <c r="AU17" s="803"/>
      <c r="AV17" s="803"/>
      <c r="AW17" s="803"/>
      <c r="AX17" s="803"/>
      <c r="AY17" s="803"/>
      <c r="AZ17" s="803"/>
      <c r="BA17" s="803"/>
      <c r="BB17" s="803"/>
      <c r="BC17" s="803"/>
      <c r="BD17" s="803"/>
      <c r="BE17" s="803"/>
      <c r="BF17" s="803"/>
      <c r="BG17" s="803"/>
      <c r="BH17" s="803"/>
      <c r="BI17" s="803"/>
      <c r="BJ17" s="803"/>
      <c r="BK17" s="803"/>
      <c r="BL17" s="803"/>
      <c r="BM17" s="802"/>
      <c r="BN17" s="583"/>
      <c r="BP17">
        <v>1</v>
      </c>
      <c r="BQ17">
        <f>COUNTA(AQ16)</f>
        <v>0</v>
      </c>
      <c r="BR17">
        <f t="shared" si="0"/>
        <v>1</v>
      </c>
    </row>
    <row r="18" spans="1:70" ht="20.100000000000001" customHeight="1" x14ac:dyDescent="0.15">
      <c r="A18" s="1247" t="s">
        <v>567</v>
      </c>
      <c r="B18" s="1248"/>
      <c r="C18" s="1248"/>
      <c r="D18" s="1248"/>
      <c r="E18" s="1248"/>
      <c r="F18" s="1248"/>
      <c r="G18" s="1248"/>
      <c r="H18" s="1248"/>
      <c r="I18" s="1248"/>
      <c r="J18" s="1248"/>
      <c r="K18" s="1248"/>
      <c r="L18" s="1248"/>
      <c r="M18" s="1248"/>
      <c r="N18" s="1248"/>
      <c r="O18" s="1248"/>
      <c r="P18" s="1248"/>
      <c r="Q18" s="1248"/>
      <c r="R18" s="1248"/>
      <c r="S18" s="1248"/>
      <c r="T18" s="1248"/>
      <c r="U18" s="1248"/>
      <c r="V18" s="1248"/>
      <c r="W18" s="1248"/>
      <c r="X18" s="1248"/>
      <c r="Y18" s="1248"/>
      <c r="Z18" s="1248"/>
      <c r="AA18" s="1248"/>
      <c r="AB18" s="1248"/>
      <c r="AC18" s="1248"/>
      <c r="AD18" s="1248"/>
      <c r="AE18" s="1248"/>
      <c r="AF18" s="1248"/>
      <c r="AG18" s="1248"/>
      <c r="AH18" s="1248"/>
      <c r="AI18" s="1248"/>
      <c r="AJ18" s="1248"/>
      <c r="AK18" s="1248"/>
      <c r="AL18" s="1248"/>
      <c r="AM18" s="1248"/>
      <c r="AN18" s="1248"/>
      <c r="AO18" s="1248"/>
      <c r="AP18" s="1248"/>
      <c r="AQ18" s="1248"/>
      <c r="AR18" s="1248"/>
      <c r="AS18" s="1248"/>
      <c r="AT18" s="1248"/>
      <c r="AU18" s="1248"/>
      <c r="AV18" s="1248"/>
      <c r="AW18" s="1248"/>
      <c r="AX18" s="1248"/>
      <c r="AY18" s="1248"/>
      <c r="AZ18" s="1248"/>
      <c r="BA18" s="1248"/>
      <c r="BB18" s="1248"/>
      <c r="BC18" s="1248"/>
      <c r="BD18" s="1248"/>
      <c r="BE18" s="1248"/>
      <c r="BF18" s="1248"/>
      <c r="BG18" s="1248"/>
      <c r="BH18" s="1248"/>
      <c r="BI18" s="1248"/>
      <c r="BJ18" s="1248"/>
      <c r="BK18" s="1248"/>
      <c r="BL18" s="1248"/>
      <c r="BM18" s="1249"/>
      <c r="BN18" s="583"/>
    </row>
    <row r="19" spans="1:70" ht="20.100000000000001" customHeight="1" x14ac:dyDescent="0.15">
      <c r="A19" s="801"/>
      <c r="B19" s="1358" t="s">
        <v>917</v>
      </c>
      <c r="C19" s="1359"/>
      <c r="D19" s="832" t="s">
        <v>568</v>
      </c>
      <c r="E19" s="822"/>
      <c r="F19" s="822"/>
      <c r="G19" s="822"/>
      <c r="H19" s="822"/>
      <c r="I19" s="822"/>
      <c r="J19" s="822"/>
      <c r="K19" s="822"/>
      <c r="L19" s="822"/>
      <c r="M19" s="822"/>
      <c r="N19" s="822"/>
      <c r="O19" s="822"/>
      <c r="P19" s="822"/>
      <c r="Q19" s="822"/>
      <c r="R19" s="822"/>
      <c r="S19" s="822"/>
      <c r="T19" s="822"/>
      <c r="U19" s="822"/>
      <c r="V19" s="822"/>
      <c r="W19" s="822"/>
      <c r="X19" s="822"/>
      <c r="Y19" s="822"/>
      <c r="Z19" s="822"/>
      <c r="AA19" s="822"/>
      <c r="AB19" s="822"/>
      <c r="AC19" s="822"/>
      <c r="AD19" s="822"/>
      <c r="AE19" s="822"/>
      <c r="AF19" s="822"/>
      <c r="AG19" s="822"/>
      <c r="AH19" s="822"/>
      <c r="AI19" s="822"/>
      <c r="AJ19" s="822"/>
      <c r="AK19" s="822"/>
      <c r="AL19" s="822"/>
      <c r="AM19" s="822"/>
      <c r="AN19" s="822"/>
      <c r="AO19" s="822"/>
      <c r="AP19" s="823"/>
      <c r="AQ19" s="1457">
        <f>IF(P32="","",P32)</f>
        <v>0</v>
      </c>
      <c r="AR19" s="1458"/>
      <c r="AS19" s="1458"/>
      <c r="AT19" s="1458"/>
      <c r="AU19" s="1458"/>
      <c r="AV19" s="1458"/>
      <c r="AW19" s="1458"/>
      <c r="AX19" s="1458"/>
      <c r="AY19" s="1458"/>
      <c r="AZ19" s="1458"/>
      <c r="BA19" s="1458"/>
      <c r="BB19" s="1458"/>
      <c r="BC19" s="1458"/>
      <c r="BD19" s="1458"/>
      <c r="BE19" s="1458"/>
      <c r="BF19" s="1458"/>
      <c r="BG19" s="1458"/>
      <c r="BH19" s="1458"/>
      <c r="BI19" s="1458"/>
      <c r="BJ19" s="805" t="s">
        <v>669</v>
      </c>
      <c r="BK19" s="805"/>
      <c r="BL19" s="806"/>
      <c r="BM19" s="802"/>
      <c r="BN19" s="583"/>
    </row>
    <row r="20" spans="1:70" ht="20.100000000000001" customHeight="1" x14ac:dyDescent="0.15">
      <c r="A20" s="801"/>
      <c r="B20" s="1360"/>
      <c r="C20" s="1361"/>
      <c r="D20" s="808" t="s">
        <v>569</v>
      </c>
      <c r="E20" s="809"/>
      <c r="F20" s="809"/>
      <c r="G20" s="809"/>
      <c r="H20" s="809"/>
      <c r="I20" s="809"/>
      <c r="J20" s="809"/>
      <c r="K20" s="809"/>
      <c r="L20" s="809"/>
      <c r="M20" s="809"/>
      <c r="N20" s="809"/>
      <c r="O20" s="809"/>
      <c r="P20" s="809"/>
      <c r="Q20" s="809"/>
      <c r="R20" s="809"/>
      <c r="S20" s="809"/>
      <c r="T20" s="809"/>
      <c r="U20" s="809"/>
      <c r="V20" s="809"/>
      <c r="W20" s="809"/>
      <c r="X20" s="809"/>
      <c r="Y20" s="809"/>
      <c r="Z20" s="809"/>
      <c r="AA20" s="809"/>
      <c r="AB20" s="809"/>
      <c r="AC20" s="809"/>
      <c r="AD20" s="809"/>
      <c r="AE20" s="809"/>
      <c r="AF20" s="809"/>
      <c r="AG20" s="809"/>
      <c r="AH20" s="809"/>
      <c r="AI20" s="809"/>
      <c r="AJ20" s="809"/>
      <c r="AK20" s="809"/>
      <c r="AL20" s="809"/>
      <c r="AM20" s="809"/>
      <c r="AN20" s="809"/>
      <c r="AO20" s="809"/>
      <c r="AP20" s="867"/>
      <c r="AQ20" s="1528"/>
      <c r="AR20" s="1529"/>
      <c r="AS20" s="1529"/>
      <c r="AT20" s="1529"/>
      <c r="AU20" s="1529"/>
      <c r="AV20" s="1529"/>
      <c r="AW20" s="1529"/>
      <c r="AX20" s="1529"/>
      <c r="AY20" s="1529"/>
      <c r="AZ20" s="1529"/>
      <c r="BA20" s="1529"/>
      <c r="BB20" s="1529"/>
      <c r="BC20" s="1529"/>
      <c r="BD20" s="1529"/>
      <c r="BE20" s="1529"/>
      <c r="BF20" s="1529"/>
      <c r="BG20" s="1529"/>
      <c r="BH20" s="1529"/>
      <c r="BI20" s="1529"/>
      <c r="BJ20" s="836" t="s">
        <v>670</v>
      </c>
      <c r="BK20" s="836"/>
      <c r="BL20" s="857"/>
      <c r="BM20" s="802"/>
      <c r="BN20" s="583"/>
    </row>
    <row r="21" spans="1:70" ht="20.100000000000001" customHeight="1" x14ac:dyDescent="0.15">
      <c r="A21" s="801"/>
      <c r="B21" s="1360"/>
      <c r="C21" s="1361"/>
      <c r="D21" s="832" t="s">
        <v>571</v>
      </c>
      <c r="E21" s="822"/>
      <c r="F21" s="822"/>
      <c r="G21" s="822"/>
      <c r="H21" s="822"/>
      <c r="I21" s="822"/>
      <c r="J21" s="822"/>
      <c r="K21" s="822"/>
      <c r="L21" s="822"/>
      <c r="M21" s="822"/>
      <c r="N21" s="822"/>
      <c r="O21" s="822"/>
      <c r="P21" s="822"/>
      <c r="Q21" s="822"/>
      <c r="R21" s="822"/>
      <c r="S21" s="822"/>
      <c r="T21" s="822"/>
      <c r="U21" s="822"/>
      <c r="V21" s="822"/>
      <c r="W21" s="822"/>
      <c r="X21" s="822"/>
      <c r="Y21" s="822"/>
      <c r="Z21" s="822"/>
      <c r="AA21" s="822"/>
      <c r="AB21" s="822"/>
      <c r="AC21" s="822"/>
      <c r="AD21" s="822"/>
      <c r="AE21" s="822"/>
      <c r="AF21" s="822"/>
      <c r="AG21" s="822"/>
      <c r="AH21" s="822"/>
      <c r="AI21" s="822"/>
      <c r="AJ21" s="868"/>
      <c r="AK21" s="868"/>
      <c r="AL21" s="868"/>
      <c r="AM21" s="868"/>
      <c r="AN21" s="868"/>
      <c r="AO21" s="869"/>
      <c r="AP21" s="868"/>
      <c r="AQ21" s="868"/>
      <c r="AR21" s="868"/>
      <c r="AS21" s="870"/>
      <c r="AT21" s="870"/>
      <c r="AU21" s="870"/>
      <c r="AV21" s="870"/>
      <c r="AW21" s="870"/>
      <c r="AX21" s="870"/>
      <c r="AY21" s="870"/>
      <c r="AZ21" s="870"/>
      <c r="BA21" s="870"/>
      <c r="BB21" s="870"/>
      <c r="BC21" s="870"/>
      <c r="BD21" s="870"/>
      <c r="BE21" s="870"/>
      <c r="BF21" s="870"/>
      <c r="BG21" s="870"/>
      <c r="BH21" s="870"/>
      <c r="BI21" s="870"/>
      <c r="BJ21" s="870"/>
      <c r="BK21" s="871"/>
      <c r="BL21" s="872"/>
      <c r="BM21" s="802"/>
      <c r="BN21" s="583"/>
    </row>
    <row r="22" spans="1:70" ht="20.100000000000001" customHeight="1" x14ac:dyDescent="0.15">
      <c r="A22" s="801"/>
      <c r="B22" s="1360"/>
      <c r="C22" s="1361"/>
      <c r="D22" s="985" t="s">
        <v>173</v>
      </c>
      <c r="E22" s="873"/>
      <c r="F22" s="873"/>
      <c r="G22" s="873"/>
      <c r="H22" s="873"/>
      <c r="I22" s="873"/>
      <c r="J22" s="873"/>
      <c r="K22" s="873"/>
      <c r="L22" s="873"/>
      <c r="M22" s="822"/>
      <c r="N22" s="822"/>
      <c r="O22" s="822"/>
      <c r="P22" s="822"/>
      <c r="Q22" s="822"/>
      <c r="R22" s="822"/>
      <c r="S22" s="822"/>
      <c r="T22" s="822"/>
      <c r="U22" s="822"/>
      <c r="V22" s="822"/>
      <c r="W22" s="822"/>
      <c r="X22" s="822"/>
      <c r="Y22" s="822"/>
      <c r="Z22" s="822"/>
      <c r="AA22" s="822"/>
      <c r="AB22" s="822"/>
      <c r="AC22" s="822"/>
      <c r="AD22" s="822"/>
      <c r="AE22" s="822"/>
      <c r="AF22" s="822"/>
      <c r="AG22" s="822"/>
      <c r="AH22" s="822"/>
      <c r="AI22" s="822"/>
      <c r="AJ22" s="874"/>
      <c r="AK22" s="874"/>
      <c r="AL22" s="874"/>
      <c r="AM22" s="874"/>
      <c r="AN22" s="874"/>
      <c r="AO22" s="875"/>
      <c r="AP22" s="876"/>
      <c r="AQ22" s="1448" t="str">
        <f>IF(入力シート!E182="","",入力シート!E182)</f>
        <v/>
      </c>
      <c r="AR22" s="1449"/>
      <c r="AS22" s="1449"/>
      <c r="AT22" s="1449"/>
      <c r="AU22" s="1449"/>
      <c r="AV22" s="1449"/>
      <c r="AW22" s="1449"/>
      <c r="AX22" s="1449"/>
      <c r="AY22" s="1449"/>
      <c r="AZ22" s="1449"/>
      <c r="BA22" s="1449"/>
      <c r="BB22" s="1449"/>
      <c r="BC22" s="1449"/>
      <c r="BD22" s="1449"/>
      <c r="BE22" s="1449"/>
      <c r="BF22" s="1449"/>
      <c r="BG22" s="1449"/>
      <c r="BH22" s="1449"/>
      <c r="BI22" s="1449"/>
      <c r="BJ22" s="1449"/>
      <c r="BK22" s="877" t="s">
        <v>679</v>
      </c>
      <c r="BL22" s="878"/>
      <c r="BM22" s="802"/>
      <c r="BN22" s="583"/>
    </row>
    <row r="23" spans="1:70" ht="20.100000000000001" customHeight="1" x14ac:dyDescent="0.15">
      <c r="A23" s="801"/>
      <c r="B23" s="1360"/>
      <c r="C23" s="1361"/>
      <c r="D23" s="986"/>
      <c r="E23" s="1443" t="s">
        <v>909</v>
      </c>
      <c r="F23" s="1431"/>
      <c r="G23" s="1431"/>
      <c r="H23" s="1431"/>
      <c r="I23" s="1431"/>
      <c r="J23" s="1431"/>
      <c r="K23" s="1431"/>
      <c r="L23" s="1431"/>
      <c r="M23" s="1431"/>
      <c r="N23" s="1444"/>
      <c r="O23" s="1443" t="s">
        <v>907</v>
      </c>
      <c r="P23" s="1431"/>
      <c r="Q23" s="1431"/>
      <c r="R23" s="1431"/>
      <c r="S23" s="1431"/>
      <c r="T23" s="1431"/>
      <c r="U23" s="1431"/>
      <c r="V23" s="1431"/>
      <c r="W23" s="1431"/>
      <c r="X23" s="1444"/>
      <c r="Y23" s="1443" t="s">
        <v>863</v>
      </c>
      <c r="Z23" s="1431"/>
      <c r="AA23" s="1431"/>
      <c r="AB23" s="1431"/>
      <c r="AC23" s="1431"/>
      <c r="AD23" s="1431"/>
      <c r="AE23" s="1431"/>
      <c r="AF23" s="1431"/>
      <c r="AG23" s="1431"/>
      <c r="AH23" s="1444"/>
      <c r="AI23" s="1456" t="s">
        <v>870</v>
      </c>
      <c r="AJ23" s="1516"/>
      <c r="AK23" s="1516"/>
      <c r="AL23" s="1516"/>
      <c r="AM23" s="1516"/>
      <c r="AN23" s="1516"/>
      <c r="AO23" s="1516"/>
      <c r="AP23" s="1516"/>
      <c r="AQ23" s="1516"/>
      <c r="AR23" s="1517"/>
      <c r="AS23" s="1440" t="s">
        <v>868</v>
      </c>
      <c r="AT23" s="1441"/>
      <c r="AU23" s="1441"/>
      <c r="AV23" s="1441"/>
      <c r="AW23" s="1441"/>
      <c r="AX23" s="1441"/>
      <c r="AY23" s="1441"/>
      <c r="AZ23" s="1441"/>
      <c r="BA23" s="1441"/>
      <c r="BB23" s="1442"/>
      <c r="BC23" s="1440" t="s">
        <v>869</v>
      </c>
      <c r="BD23" s="1441"/>
      <c r="BE23" s="1441"/>
      <c r="BF23" s="1441"/>
      <c r="BG23" s="1441"/>
      <c r="BH23" s="1441"/>
      <c r="BI23" s="1441"/>
      <c r="BJ23" s="1441"/>
      <c r="BK23" s="1441"/>
      <c r="BL23" s="1442"/>
      <c r="BM23" s="802"/>
      <c r="BN23" s="583"/>
    </row>
    <row r="24" spans="1:70" ht="20.100000000000001" customHeight="1" x14ac:dyDescent="0.15">
      <c r="A24" s="801"/>
      <c r="B24" s="1360"/>
      <c r="C24" s="1361"/>
      <c r="D24" s="987"/>
      <c r="E24" s="1368" t="s">
        <v>910</v>
      </c>
      <c r="F24" s="1369"/>
      <c r="G24" s="1369"/>
      <c r="H24" s="1369"/>
      <c r="I24" s="1369"/>
      <c r="J24" s="1369"/>
      <c r="K24" s="1369"/>
      <c r="L24" s="1369"/>
      <c r="M24" s="1369"/>
      <c r="N24" s="1370"/>
      <c r="O24" s="1368" t="s">
        <v>908</v>
      </c>
      <c r="P24" s="1369"/>
      <c r="Q24" s="1369"/>
      <c r="R24" s="1369"/>
      <c r="S24" s="1369"/>
      <c r="T24" s="1369"/>
      <c r="U24" s="1369"/>
      <c r="V24" s="1369"/>
      <c r="W24" s="1369"/>
      <c r="X24" s="1370"/>
      <c r="Y24" s="1368" t="s">
        <v>864</v>
      </c>
      <c r="Z24" s="1369"/>
      <c r="AA24" s="1369"/>
      <c r="AB24" s="1369"/>
      <c r="AC24" s="1369"/>
      <c r="AD24" s="1369"/>
      <c r="AE24" s="1369"/>
      <c r="AF24" s="1369"/>
      <c r="AG24" s="1369"/>
      <c r="AH24" s="1370"/>
      <c r="AI24" s="1368" t="s">
        <v>865</v>
      </c>
      <c r="AJ24" s="1369"/>
      <c r="AK24" s="1369"/>
      <c r="AL24" s="1369"/>
      <c r="AM24" s="1369"/>
      <c r="AN24" s="1369"/>
      <c r="AO24" s="1369"/>
      <c r="AP24" s="1369"/>
      <c r="AQ24" s="1369"/>
      <c r="AR24" s="1370"/>
      <c r="AS24" s="1368" t="s">
        <v>866</v>
      </c>
      <c r="AT24" s="1369"/>
      <c r="AU24" s="1369"/>
      <c r="AV24" s="1369"/>
      <c r="AW24" s="1369"/>
      <c r="AX24" s="1369"/>
      <c r="AY24" s="1369"/>
      <c r="AZ24" s="1369"/>
      <c r="BA24" s="1369"/>
      <c r="BB24" s="1370"/>
      <c r="BC24" s="1368" t="s">
        <v>867</v>
      </c>
      <c r="BD24" s="1369"/>
      <c r="BE24" s="1369"/>
      <c r="BF24" s="1369"/>
      <c r="BG24" s="1369"/>
      <c r="BH24" s="1369"/>
      <c r="BI24" s="1369"/>
      <c r="BJ24" s="1369"/>
      <c r="BK24" s="1369"/>
      <c r="BL24" s="1370"/>
      <c r="BM24" s="802"/>
      <c r="BN24" s="583"/>
    </row>
    <row r="25" spans="1:70" ht="20.100000000000001" customHeight="1" x14ac:dyDescent="0.15">
      <c r="A25" s="801"/>
      <c r="B25" s="1360"/>
      <c r="C25" s="1361"/>
      <c r="D25" s="988"/>
      <c r="E25" s="1371"/>
      <c r="F25" s="1372"/>
      <c r="G25" s="1372"/>
      <c r="H25" s="1372"/>
      <c r="I25" s="1372"/>
      <c r="J25" s="1372"/>
      <c r="K25" s="1372"/>
      <c r="L25" s="1372"/>
      <c r="M25" s="1372"/>
      <c r="N25" s="1373"/>
      <c r="O25" s="1371"/>
      <c r="P25" s="1372"/>
      <c r="Q25" s="1372"/>
      <c r="R25" s="1372"/>
      <c r="S25" s="1372"/>
      <c r="T25" s="1372"/>
      <c r="U25" s="1372"/>
      <c r="V25" s="1372"/>
      <c r="W25" s="1372"/>
      <c r="X25" s="1373"/>
      <c r="Y25" s="1371"/>
      <c r="Z25" s="1372"/>
      <c r="AA25" s="1372"/>
      <c r="AB25" s="1372"/>
      <c r="AC25" s="1372"/>
      <c r="AD25" s="1372"/>
      <c r="AE25" s="1372"/>
      <c r="AF25" s="1372"/>
      <c r="AG25" s="1372"/>
      <c r="AH25" s="1373"/>
      <c r="AI25" s="1371"/>
      <c r="AJ25" s="1372"/>
      <c r="AK25" s="1372"/>
      <c r="AL25" s="1372"/>
      <c r="AM25" s="1372"/>
      <c r="AN25" s="1372"/>
      <c r="AO25" s="1372"/>
      <c r="AP25" s="1372"/>
      <c r="AQ25" s="1372"/>
      <c r="AR25" s="1373"/>
      <c r="AS25" s="1371"/>
      <c r="AT25" s="1372"/>
      <c r="AU25" s="1372"/>
      <c r="AV25" s="1372"/>
      <c r="AW25" s="1372"/>
      <c r="AX25" s="1372"/>
      <c r="AY25" s="1372"/>
      <c r="AZ25" s="1372"/>
      <c r="BA25" s="1372"/>
      <c r="BB25" s="1373"/>
      <c r="BC25" s="1371"/>
      <c r="BD25" s="1372"/>
      <c r="BE25" s="1372"/>
      <c r="BF25" s="1372"/>
      <c r="BG25" s="1372"/>
      <c r="BH25" s="1372"/>
      <c r="BI25" s="1372"/>
      <c r="BJ25" s="1372"/>
      <c r="BK25" s="1372"/>
      <c r="BL25" s="1373"/>
      <c r="BM25" s="802"/>
      <c r="BN25" s="583"/>
    </row>
    <row r="26" spans="1:70" ht="20.100000000000001" customHeight="1" x14ac:dyDescent="0.15">
      <c r="A26" s="801"/>
      <c r="B26" s="1360"/>
      <c r="C26" s="1361"/>
      <c r="D26" s="989">
        <v>1</v>
      </c>
      <c r="E26" s="1535">
        <f>入力シート!$E185</f>
        <v>0</v>
      </c>
      <c r="F26" s="1536"/>
      <c r="G26" s="1536"/>
      <c r="H26" s="1536"/>
      <c r="I26" s="1536"/>
      <c r="J26" s="1536"/>
      <c r="K26" s="1536"/>
      <c r="L26" s="1536"/>
      <c r="M26" s="906" t="s">
        <v>911</v>
      </c>
      <c r="N26" s="990"/>
      <c r="O26" s="1539">
        <f>入力シート!$H185</f>
        <v>0</v>
      </c>
      <c r="P26" s="1540"/>
      <c r="Q26" s="1540"/>
      <c r="R26" s="1540"/>
      <c r="S26" s="1540"/>
      <c r="T26" s="1540"/>
      <c r="U26" s="1540"/>
      <c r="V26" s="1540"/>
      <c r="W26" s="838" t="s">
        <v>871</v>
      </c>
      <c r="X26" s="839"/>
      <c r="Y26" s="1539">
        <f>入力シート!$E$182*E26/1000</f>
        <v>0</v>
      </c>
      <c r="Z26" s="1540"/>
      <c r="AA26" s="1540"/>
      <c r="AB26" s="1540"/>
      <c r="AC26" s="1540"/>
      <c r="AD26" s="1540"/>
      <c r="AE26" s="1540"/>
      <c r="AF26" s="1540"/>
      <c r="AG26" s="883" t="s">
        <v>110</v>
      </c>
      <c r="AH26" s="839"/>
      <c r="AI26" s="1539">
        <f>入力シート!$E$161</f>
        <v>0</v>
      </c>
      <c r="AJ26" s="1540"/>
      <c r="AK26" s="1540"/>
      <c r="AL26" s="1540"/>
      <c r="AM26" s="1540"/>
      <c r="AN26" s="1540"/>
      <c r="AO26" s="1540"/>
      <c r="AP26" s="1540"/>
      <c r="AQ26" s="883" t="s">
        <v>110</v>
      </c>
      <c r="AR26" s="884"/>
      <c r="AS26" s="1535">
        <f>MIN(Y26,AI26)</f>
        <v>0</v>
      </c>
      <c r="AT26" s="1536"/>
      <c r="AU26" s="1536"/>
      <c r="AV26" s="1536"/>
      <c r="AW26" s="1536"/>
      <c r="AX26" s="1536"/>
      <c r="AY26" s="1536"/>
      <c r="AZ26" s="1536"/>
      <c r="BA26" s="883" t="s">
        <v>110</v>
      </c>
      <c r="BB26" s="885"/>
      <c r="BC26" s="1535">
        <f>O26*AS26</f>
        <v>0</v>
      </c>
      <c r="BD26" s="1536"/>
      <c r="BE26" s="1536"/>
      <c r="BF26" s="1536"/>
      <c r="BG26" s="1536"/>
      <c r="BH26" s="1536"/>
      <c r="BI26" s="1536"/>
      <c r="BJ26" s="1536"/>
      <c r="BK26" s="883" t="s">
        <v>110</v>
      </c>
      <c r="BL26" s="886"/>
      <c r="BM26" s="802"/>
      <c r="BN26" s="583"/>
    </row>
    <row r="27" spans="1:70" ht="20.100000000000001" customHeight="1" x14ac:dyDescent="0.15">
      <c r="A27" s="801"/>
      <c r="B27" s="1360"/>
      <c r="C27" s="1361"/>
      <c r="D27" s="991">
        <v>2</v>
      </c>
      <c r="E27" s="1374">
        <f>IF(入力シート!$E$183&gt;=2,入力シート!$E186,0)</f>
        <v>0</v>
      </c>
      <c r="F27" s="1375"/>
      <c r="G27" s="1375"/>
      <c r="H27" s="1375"/>
      <c r="I27" s="1375"/>
      <c r="J27" s="1375"/>
      <c r="K27" s="1375"/>
      <c r="L27" s="1375"/>
      <c r="M27" s="992" t="s">
        <v>911</v>
      </c>
      <c r="N27" s="993"/>
      <c r="O27" s="1382">
        <f>IF(入力シート!$E$183&gt;=2,入力シート!$H186,0)</f>
        <v>0</v>
      </c>
      <c r="P27" s="1383"/>
      <c r="Q27" s="1383"/>
      <c r="R27" s="1383"/>
      <c r="S27" s="1383"/>
      <c r="T27" s="1383"/>
      <c r="U27" s="1383"/>
      <c r="V27" s="1383"/>
      <c r="W27" s="890" t="s">
        <v>871</v>
      </c>
      <c r="X27" s="889"/>
      <c r="Y27" s="1382">
        <f>入力シート!$E$182*E27/1000</f>
        <v>0</v>
      </c>
      <c r="Z27" s="1383"/>
      <c r="AA27" s="1383"/>
      <c r="AB27" s="1383"/>
      <c r="AC27" s="1383"/>
      <c r="AD27" s="1383"/>
      <c r="AE27" s="1383"/>
      <c r="AF27" s="1383"/>
      <c r="AG27" s="891" t="s">
        <v>110</v>
      </c>
      <c r="AH27" s="889"/>
      <c r="AI27" s="1382">
        <f>IF(AND(入力シート!$E$183&gt;=2,入力シート!$E$183&lt;=5),入力シート!$E$161,0)</f>
        <v>0</v>
      </c>
      <c r="AJ27" s="1383"/>
      <c r="AK27" s="1383"/>
      <c r="AL27" s="1383"/>
      <c r="AM27" s="1383"/>
      <c r="AN27" s="1383"/>
      <c r="AO27" s="1383"/>
      <c r="AP27" s="1383"/>
      <c r="AQ27" s="891" t="s">
        <v>110</v>
      </c>
      <c r="AR27" s="892"/>
      <c r="AS27" s="1374">
        <f>MIN(Y27,AI27)</f>
        <v>0</v>
      </c>
      <c r="AT27" s="1375"/>
      <c r="AU27" s="1375"/>
      <c r="AV27" s="1375"/>
      <c r="AW27" s="1375"/>
      <c r="AX27" s="1375"/>
      <c r="AY27" s="1375"/>
      <c r="AZ27" s="1375"/>
      <c r="BA27" s="891" t="s">
        <v>110</v>
      </c>
      <c r="BB27" s="893"/>
      <c r="BC27" s="1374">
        <f>O27*AS27</f>
        <v>0</v>
      </c>
      <c r="BD27" s="1375"/>
      <c r="BE27" s="1375"/>
      <c r="BF27" s="1375"/>
      <c r="BG27" s="1375"/>
      <c r="BH27" s="1375"/>
      <c r="BI27" s="1375"/>
      <c r="BJ27" s="1375"/>
      <c r="BK27" s="891" t="s">
        <v>110</v>
      </c>
      <c r="BL27" s="894"/>
      <c r="BM27" s="802"/>
      <c r="BN27" s="583"/>
    </row>
    <row r="28" spans="1:70" ht="20.100000000000001" customHeight="1" x14ac:dyDescent="0.15">
      <c r="A28" s="801"/>
      <c r="B28" s="1360"/>
      <c r="C28" s="1361"/>
      <c r="D28" s="991">
        <v>3</v>
      </c>
      <c r="E28" s="1374">
        <f>IF(入力シート!$E$183&gt;=3,入力シート!$E187,0)</f>
        <v>0</v>
      </c>
      <c r="F28" s="1375"/>
      <c r="G28" s="1375"/>
      <c r="H28" s="1375"/>
      <c r="I28" s="1375"/>
      <c r="J28" s="1375"/>
      <c r="K28" s="1375"/>
      <c r="L28" s="1375"/>
      <c r="M28" s="992" t="s">
        <v>911</v>
      </c>
      <c r="N28" s="993"/>
      <c r="O28" s="1382">
        <f>IF(入力シート!$E$183&gt;=3,入力シート!$H187,0)</f>
        <v>0</v>
      </c>
      <c r="P28" s="1383"/>
      <c r="Q28" s="1383"/>
      <c r="R28" s="1383"/>
      <c r="S28" s="1383"/>
      <c r="T28" s="1383"/>
      <c r="U28" s="1383"/>
      <c r="V28" s="1383"/>
      <c r="W28" s="890" t="s">
        <v>871</v>
      </c>
      <c r="X28" s="889"/>
      <c r="Y28" s="1382">
        <f>入力シート!$E$182*E28/1000</f>
        <v>0</v>
      </c>
      <c r="Z28" s="1383"/>
      <c r="AA28" s="1383"/>
      <c r="AB28" s="1383"/>
      <c r="AC28" s="1383"/>
      <c r="AD28" s="1383"/>
      <c r="AE28" s="1383"/>
      <c r="AF28" s="1383"/>
      <c r="AG28" s="891" t="s">
        <v>110</v>
      </c>
      <c r="AH28" s="889"/>
      <c r="AI28" s="1382">
        <f>IF(AND(入力シート!$E$183&gt;=3,入力シート!$E$183&lt;=5),入力シート!$E$161,0)</f>
        <v>0</v>
      </c>
      <c r="AJ28" s="1383"/>
      <c r="AK28" s="1383"/>
      <c r="AL28" s="1383"/>
      <c r="AM28" s="1383"/>
      <c r="AN28" s="1383"/>
      <c r="AO28" s="1383"/>
      <c r="AP28" s="1383"/>
      <c r="AQ28" s="891" t="s">
        <v>110</v>
      </c>
      <c r="AR28" s="892"/>
      <c r="AS28" s="1374">
        <f>MIN(Y28,AI28)</f>
        <v>0</v>
      </c>
      <c r="AT28" s="1375"/>
      <c r="AU28" s="1375"/>
      <c r="AV28" s="1375"/>
      <c r="AW28" s="1375"/>
      <c r="AX28" s="1375"/>
      <c r="AY28" s="1375"/>
      <c r="AZ28" s="1375"/>
      <c r="BA28" s="891" t="s">
        <v>110</v>
      </c>
      <c r="BB28" s="893"/>
      <c r="BC28" s="1374">
        <f>O28*AS28</f>
        <v>0</v>
      </c>
      <c r="BD28" s="1375"/>
      <c r="BE28" s="1375"/>
      <c r="BF28" s="1375"/>
      <c r="BG28" s="1375"/>
      <c r="BH28" s="1375"/>
      <c r="BI28" s="1375"/>
      <c r="BJ28" s="1375"/>
      <c r="BK28" s="891" t="s">
        <v>110</v>
      </c>
      <c r="BL28" s="894"/>
      <c r="BM28" s="802"/>
      <c r="BN28" s="583"/>
    </row>
    <row r="29" spans="1:70" ht="20.100000000000001" customHeight="1" x14ac:dyDescent="0.15">
      <c r="A29" s="801"/>
      <c r="B29" s="1360"/>
      <c r="C29" s="1361"/>
      <c r="D29" s="991">
        <v>4</v>
      </c>
      <c r="E29" s="1374">
        <f>IF(入力シート!$E$183&gt;=4,入力シート!$E188,0)</f>
        <v>0</v>
      </c>
      <c r="F29" s="1375"/>
      <c r="G29" s="1375"/>
      <c r="H29" s="1375"/>
      <c r="I29" s="1375"/>
      <c r="J29" s="1375"/>
      <c r="K29" s="1375"/>
      <c r="L29" s="1375"/>
      <c r="M29" s="992" t="s">
        <v>911</v>
      </c>
      <c r="N29" s="993"/>
      <c r="O29" s="1382">
        <f>IF(入力シート!$E$183&gt;=4,入力シート!$H188,0)</f>
        <v>0</v>
      </c>
      <c r="P29" s="1383"/>
      <c r="Q29" s="1383"/>
      <c r="R29" s="1383"/>
      <c r="S29" s="1383"/>
      <c r="T29" s="1383"/>
      <c r="U29" s="1383"/>
      <c r="V29" s="1383"/>
      <c r="W29" s="890" t="s">
        <v>871</v>
      </c>
      <c r="X29" s="889"/>
      <c r="Y29" s="1382">
        <f>入力シート!$E$182*E29/1000</f>
        <v>0</v>
      </c>
      <c r="Z29" s="1383"/>
      <c r="AA29" s="1383"/>
      <c r="AB29" s="1383"/>
      <c r="AC29" s="1383"/>
      <c r="AD29" s="1383"/>
      <c r="AE29" s="1383"/>
      <c r="AF29" s="1383"/>
      <c r="AG29" s="891" t="s">
        <v>110</v>
      </c>
      <c r="AH29" s="889"/>
      <c r="AI29" s="1382">
        <f>IF(AND(入力シート!$E$183&gt;=4,入力シート!$E$183&lt;=5),入力シート!$E$161,0)</f>
        <v>0</v>
      </c>
      <c r="AJ29" s="1383"/>
      <c r="AK29" s="1383"/>
      <c r="AL29" s="1383"/>
      <c r="AM29" s="1383"/>
      <c r="AN29" s="1383"/>
      <c r="AO29" s="1383"/>
      <c r="AP29" s="1383"/>
      <c r="AQ29" s="891" t="s">
        <v>110</v>
      </c>
      <c r="AR29" s="892"/>
      <c r="AS29" s="1374">
        <f>MIN(Y29,AI29)</f>
        <v>0</v>
      </c>
      <c r="AT29" s="1375"/>
      <c r="AU29" s="1375"/>
      <c r="AV29" s="1375"/>
      <c r="AW29" s="1375"/>
      <c r="AX29" s="1375"/>
      <c r="AY29" s="1375"/>
      <c r="AZ29" s="1375"/>
      <c r="BA29" s="891" t="s">
        <v>110</v>
      </c>
      <c r="BB29" s="893"/>
      <c r="BC29" s="1374">
        <f>O29*AS29</f>
        <v>0</v>
      </c>
      <c r="BD29" s="1375"/>
      <c r="BE29" s="1375"/>
      <c r="BF29" s="1375"/>
      <c r="BG29" s="1375"/>
      <c r="BH29" s="1375"/>
      <c r="BI29" s="1375"/>
      <c r="BJ29" s="1375"/>
      <c r="BK29" s="891" t="s">
        <v>110</v>
      </c>
      <c r="BL29" s="894"/>
      <c r="BM29" s="802"/>
      <c r="BN29" s="583"/>
    </row>
    <row r="30" spans="1:70" ht="20.100000000000001" customHeight="1" thickBot="1" x14ac:dyDescent="0.2">
      <c r="A30" s="801"/>
      <c r="B30" s="1360"/>
      <c r="C30" s="1361"/>
      <c r="D30" s="994">
        <v>5</v>
      </c>
      <c r="E30" s="1537">
        <f>IF(入力シート!$E$183&gt;=5,入力シート!$E189,0)</f>
        <v>0</v>
      </c>
      <c r="F30" s="1538"/>
      <c r="G30" s="1538"/>
      <c r="H30" s="1538"/>
      <c r="I30" s="1538"/>
      <c r="J30" s="1538"/>
      <c r="K30" s="1538"/>
      <c r="L30" s="1538"/>
      <c r="M30" s="995" t="s">
        <v>911</v>
      </c>
      <c r="N30" s="996"/>
      <c r="O30" s="1518">
        <f>IF(入力シート!$E$183&gt;=5,入力シート!$H189,0)</f>
        <v>0</v>
      </c>
      <c r="P30" s="1519"/>
      <c r="Q30" s="1519"/>
      <c r="R30" s="1519"/>
      <c r="S30" s="1519"/>
      <c r="T30" s="1519"/>
      <c r="U30" s="1519"/>
      <c r="V30" s="1519"/>
      <c r="W30" s="834" t="s">
        <v>871</v>
      </c>
      <c r="X30" s="896"/>
      <c r="Y30" s="1518">
        <f>入力シート!$E$182*E30/1000</f>
        <v>0</v>
      </c>
      <c r="Z30" s="1519"/>
      <c r="AA30" s="1519"/>
      <c r="AB30" s="1519"/>
      <c r="AC30" s="1519"/>
      <c r="AD30" s="1519"/>
      <c r="AE30" s="1519"/>
      <c r="AF30" s="1519"/>
      <c r="AG30" s="897" t="s">
        <v>110</v>
      </c>
      <c r="AH30" s="896"/>
      <c r="AI30" s="1518">
        <f>IF(入力シート!$E$183=5,入力シート!$E$161,0)</f>
        <v>0</v>
      </c>
      <c r="AJ30" s="1519"/>
      <c r="AK30" s="1519"/>
      <c r="AL30" s="1519"/>
      <c r="AM30" s="1519"/>
      <c r="AN30" s="1519"/>
      <c r="AO30" s="1519"/>
      <c r="AP30" s="1519"/>
      <c r="AQ30" s="897" t="s">
        <v>110</v>
      </c>
      <c r="AR30" s="898"/>
      <c r="AS30" s="1537">
        <f>MIN(Y30,AI30)</f>
        <v>0</v>
      </c>
      <c r="AT30" s="1538"/>
      <c r="AU30" s="1538"/>
      <c r="AV30" s="1538"/>
      <c r="AW30" s="1538"/>
      <c r="AX30" s="1538"/>
      <c r="AY30" s="1538"/>
      <c r="AZ30" s="1538"/>
      <c r="BA30" s="897" t="s">
        <v>110</v>
      </c>
      <c r="BB30" s="899"/>
      <c r="BC30" s="1533">
        <f>O30*AS30</f>
        <v>0</v>
      </c>
      <c r="BD30" s="1534"/>
      <c r="BE30" s="1534"/>
      <c r="BF30" s="1534"/>
      <c r="BG30" s="1534"/>
      <c r="BH30" s="1534"/>
      <c r="BI30" s="1534"/>
      <c r="BJ30" s="1534"/>
      <c r="BK30" s="900" t="s">
        <v>873</v>
      </c>
      <c r="BL30" s="901"/>
      <c r="BM30" s="802"/>
      <c r="BN30" s="583"/>
    </row>
    <row r="31" spans="1:70" ht="20.100000000000001" customHeight="1" thickTop="1" x14ac:dyDescent="0.15">
      <c r="A31" s="801"/>
      <c r="B31" s="1360"/>
      <c r="C31" s="1361"/>
      <c r="D31" s="997"/>
      <c r="E31" s="902"/>
      <c r="F31" s="880"/>
      <c r="G31" s="880"/>
      <c r="H31" s="880"/>
      <c r="I31" s="880"/>
      <c r="J31" s="880"/>
      <c r="K31" s="880"/>
      <c r="L31" s="880"/>
      <c r="M31" s="803"/>
      <c r="N31" s="803"/>
      <c r="O31" s="803"/>
      <c r="P31" s="803"/>
      <c r="Q31" s="803"/>
      <c r="R31" s="803"/>
      <c r="S31" s="803"/>
      <c r="T31" s="803"/>
      <c r="U31" s="803"/>
      <c r="V31" s="803"/>
      <c r="W31" s="803"/>
      <c r="X31" s="803"/>
      <c r="Y31" s="803"/>
      <c r="Z31" s="803"/>
      <c r="AA31" s="803"/>
      <c r="AB31" s="803"/>
      <c r="AC31" s="803"/>
      <c r="AD31" s="803"/>
      <c r="AE31" s="803"/>
      <c r="AF31" s="803"/>
      <c r="AG31" s="902"/>
      <c r="AH31" s="803"/>
      <c r="AI31" s="950"/>
      <c r="AJ31" s="907"/>
      <c r="AK31" s="907"/>
      <c r="AL31" s="907"/>
      <c r="AM31" s="907"/>
      <c r="AN31" s="907"/>
      <c r="AO31" s="908"/>
      <c r="AP31" s="907"/>
      <c r="AQ31" s="883"/>
      <c r="AR31" s="909"/>
      <c r="AS31" s="909"/>
      <c r="AT31" s="909"/>
      <c r="AU31" s="909"/>
      <c r="AV31" s="909"/>
      <c r="AW31" s="909"/>
      <c r="AX31" s="909"/>
      <c r="AY31" s="909"/>
      <c r="AZ31" s="909"/>
      <c r="BA31" s="883"/>
      <c r="BB31" s="909"/>
      <c r="BC31" s="1432">
        <f>SUM(BC26:BJ30)</f>
        <v>0</v>
      </c>
      <c r="BD31" s="1433"/>
      <c r="BE31" s="1433"/>
      <c r="BF31" s="1433"/>
      <c r="BG31" s="1433"/>
      <c r="BH31" s="1433"/>
      <c r="BI31" s="1433"/>
      <c r="BJ31" s="1433"/>
      <c r="BK31" s="902" t="s">
        <v>874</v>
      </c>
      <c r="BL31" s="878"/>
      <c r="BM31" s="802"/>
      <c r="BN31" s="583"/>
    </row>
    <row r="32" spans="1:70" ht="20.100000000000001" customHeight="1" x14ac:dyDescent="0.15">
      <c r="A32" s="801"/>
      <c r="B32" s="1360"/>
      <c r="C32" s="1361"/>
      <c r="D32" s="998" t="s">
        <v>875</v>
      </c>
      <c r="E32" s="883"/>
      <c r="F32" s="879"/>
      <c r="G32" s="879"/>
      <c r="H32" s="879"/>
      <c r="I32" s="879"/>
      <c r="J32" s="879"/>
      <c r="K32" s="879"/>
      <c r="L32" s="879"/>
      <c r="M32" s="838"/>
      <c r="N32" s="838"/>
      <c r="O32" s="838"/>
      <c r="P32" s="1426">
        <f>O26*Y26+O27*Y27+O28*Y28+O29*Y29+O30*Y30</f>
        <v>0</v>
      </c>
      <c r="Q32" s="1427"/>
      <c r="R32" s="1427"/>
      <c r="S32" s="1427"/>
      <c r="T32" s="1427"/>
      <c r="U32" s="1427"/>
      <c r="V32" s="1427"/>
      <c r="W32" s="838" t="s">
        <v>872</v>
      </c>
      <c r="X32" s="839"/>
      <c r="Y32" s="838"/>
      <c r="Z32" s="838"/>
      <c r="AA32" s="838"/>
      <c r="AB32" s="838"/>
      <c r="AC32" s="838"/>
      <c r="AD32" s="838"/>
      <c r="AE32" s="838"/>
      <c r="AF32" s="838"/>
      <c r="AG32" s="883"/>
      <c r="AH32" s="838"/>
      <c r="AI32" s="838"/>
      <c r="AJ32" s="907"/>
      <c r="AK32" s="907"/>
      <c r="AL32" s="907"/>
      <c r="AM32" s="907"/>
      <c r="AN32" s="907"/>
      <c r="AO32" s="908"/>
      <c r="AP32" s="907"/>
      <c r="AQ32" s="883"/>
      <c r="AR32" s="909"/>
      <c r="AS32" s="909"/>
      <c r="AT32" s="909"/>
      <c r="AU32" s="909"/>
      <c r="AV32" s="909"/>
      <c r="AW32" s="909"/>
      <c r="AX32" s="909"/>
      <c r="AY32" s="909"/>
      <c r="AZ32" s="909"/>
      <c r="BA32" s="883"/>
      <c r="BB32" s="909"/>
      <c r="BC32" s="909"/>
      <c r="BD32" s="909"/>
      <c r="BE32" s="909"/>
      <c r="BF32" s="909"/>
      <c r="BG32" s="909"/>
      <c r="BH32" s="909"/>
      <c r="BI32" s="909"/>
      <c r="BJ32" s="909"/>
      <c r="BK32" s="883"/>
      <c r="BL32" s="886"/>
      <c r="BM32" s="802"/>
      <c r="BN32" s="583"/>
    </row>
    <row r="33" spans="1:66" ht="20.100000000000001" customHeight="1" x14ac:dyDescent="0.15">
      <c r="A33" s="801"/>
      <c r="B33" s="1360"/>
      <c r="C33" s="1361"/>
      <c r="D33" s="999" t="s">
        <v>876</v>
      </c>
      <c r="E33" s="966"/>
      <c r="F33" s="873"/>
      <c r="G33" s="873"/>
      <c r="H33" s="873"/>
      <c r="I33" s="873"/>
      <c r="J33" s="873"/>
      <c r="K33" s="1000"/>
      <c r="L33" s="1000"/>
      <c r="M33" s="822"/>
      <c r="N33" s="822"/>
      <c r="O33" s="822"/>
      <c r="P33" s="822"/>
      <c r="Q33" s="822"/>
      <c r="R33" s="822"/>
      <c r="S33" s="822"/>
      <c r="T33" s="822"/>
      <c r="U33" s="822"/>
      <c r="V33" s="822"/>
      <c r="W33" s="822"/>
      <c r="X33" s="822"/>
      <c r="Y33" s="822"/>
      <c r="Z33" s="822"/>
      <c r="AA33" s="822"/>
      <c r="AB33" s="822"/>
      <c r="AC33" s="822"/>
      <c r="AD33" s="822"/>
      <c r="AE33" s="822"/>
      <c r="AF33" s="822"/>
      <c r="AG33" s="1001"/>
      <c r="AH33" s="822"/>
      <c r="AI33" s="822"/>
      <c r="AJ33" s="868"/>
      <c r="AK33" s="868"/>
      <c r="AL33" s="868"/>
      <c r="AM33" s="868"/>
      <c r="AN33" s="868"/>
      <c r="AO33" s="869"/>
      <c r="AP33" s="868"/>
      <c r="AQ33" s="1001"/>
      <c r="AR33" s="1002"/>
      <c r="AS33" s="1002"/>
      <c r="AT33" s="1002"/>
      <c r="AU33" s="1002"/>
      <c r="AV33" s="1002"/>
      <c r="AW33" s="1002"/>
      <c r="AX33" s="1002"/>
      <c r="AY33" s="1002"/>
      <c r="AZ33" s="1002"/>
      <c r="BA33" s="1001"/>
      <c r="BB33" s="1002"/>
      <c r="BC33" s="1002"/>
      <c r="BD33" s="1002"/>
      <c r="BE33" s="1002"/>
      <c r="BF33" s="1002"/>
      <c r="BG33" s="1002"/>
      <c r="BH33" s="1002"/>
      <c r="BI33" s="1002"/>
      <c r="BJ33" s="1002"/>
      <c r="BK33" s="1001"/>
      <c r="BL33" s="872"/>
      <c r="BM33" s="802"/>
      <c r="BN33" s="583"/>
    </row>
    <row r="34" spans="1:66" ht="20.100000000000001" customHeight="1" x14ac:dyDescent="0.15">
      <c r="A34" s="801"/>
      <c r="B34" s="1360"/>
      <c r="C34" s="1361"/>
      <c r="D34" s="1428" t="str">
        <f>IF(入力シート!E195="有","・EMSにて","")</f>
        <v/>
      </c>
      <c r="E34" s="1429"/>
      <c r="F34" s="1429"/>
      <c r="G34" s="1429"/>
      <c r="H34" s="1429"/>
      <c r="I34" s="1430" t="str">
        <f>IF(入力シート!E195="有",入力シート!E196,"")</f>
        <v/>
      </c>
      <c r="J34" s="1430"/>
      <c r="K34" s="1430"/>
      <c r="L34" s="1429" t="str">
        <f>IF(入力シート!E195="有","kwへ出力制御","")</f>
        <v/>
      </c>
      <c r="M34" s="1429"/>
      <c r="N34" s="1429"/>
      <c r="O34" s="1429"/>
      <c r="P34" s="1429"/>
      <c r="Q34" s="1429"/>
      <c r="R34" s="1429"/>
      <c r="S34" s="1429"/>
      <c r="T34" s="1787"/>
      <c r="U34" s="803"/>
      <c r="V34" s="803"/>
      <c r="W34" s="803"/>
      <c r="X34" s="803"/>
      <c r="Y34" s="803"/>
      <c r="Z34" s="803"/>
      <c r="AA34" s="803"/>
      <c r="AB34" s="803"/>
      <c r="AC34" s="803"/>
      <c r="AD34" s="803"/>
      <c r="AE34" s="803"/>
      <c r="AF34" s="803"/>
      <c r="AG34" s="910"/>
      <c r="AH34" s="803"/>
      <c r="AI34" s="803"/>
      <c r="AJ34" s="911"/>
      <c r="AK34" s="911"/>
      <c r="AL34" s="911"/>
      <c r="AM34" s="911"/>
      <c r="AN34" s="911"/>
      <c r="AO34" s="912"/>
      <c r="AP34" s="911"/>
      <c r="AQ34" s="910"/>
      <c r="AR34" s="913"/>
      <c r="AS34" s="913"/>
      <c r="AT34" s="913"/>
      <c r="AU34" s="913"/>
      <c r="AV34" s="913"/>
      <c r="AW34" s="913"/>
      <c r="AX34" s="913"/>
      <c r="AY34" s="913"/>
      <c r="AZ34" s="913"/>
      <c r="BA34" s="910"/>
      <c r="BB34" s="913"/>
      <c r="BC34" s="913"/>
      <c r="BD34" s="913"/>
      <c r="BE34" s="913"/>
      <c r="BF34" s="913"/>
      <c r="BG34" s="913"/>
      <c r="BH34" s="913"/>
      <c r="BI34" s="913"/>
      <c r="BJ34" s="913"/>
      <c r="BK34" s="910"/>
      <c r="BL34" s="914"/>
      <c r="BM34" s="802"/>
      <c r="BN34" s="583"/>
    </row>
    <row r="35" spans="1:66" ht="20.100000000000001" customHeight="1" x14ac:dyDescent="0.15">
      <c r="A35" s="801"/>
      <c r="B35" s="1360"/>
      <c r="C35" s="1361"/>
      <c r="D35" s="1530" t="str">
        <f>IF(入力シート!E160="有","・出力制限有","")</f>
        <v/>
      </c>
      <c r="E35" s="1451"/>
      <c r="F35" s="1451"/>
      <c r="G35" s="1451"/>
      <c r="H35" s="1451"/>
      <c r="I35" s="1451"/>
      <c r="J35" s="915"/>
      <c r="K35" s="915"/>
      <c r="L35" s="915"/>
      <c r="M35" s="803"/>
      <c r="N35" s="803"/>
      <c r="O35" s="803"/>
      <c r="P35" s="803"/>
      <c r="Q35" s="803"/>
      <c r="R35" s="803"/>
      <c r="S35" s="803"/>
      <c r="T35" s="803"/>
      <c r="U35" s="803"/>
      <c r="V35" s="803"/>
      <c r="W35" s="803"/>
      <c r="X35" s="803"/>
      <c r="Y35" s="803"/>
      <c r="Z35" s="803"/>
      <c r="AA35" s="803"/>
      <c r="AB35" s="803"/>
      <c r="AC35" s="803"/>
      <c r="AD35" s="803"/>
      <c r="AE35" s="803"/>
      <c r="AF35" s="803"/>
      <c r="AG35" s="910"/>
      <c r="AH35" s="803"/>
      <c r="AI35" s="803"/>
      <c r="AJ35" s="911"/>
      <c r="AK35" s="911"/>
      <c r="AL35" s="911"/>
      <c r="AM35" s="911"/>
      <c r="AN35" s="911"/>
      <c r="AO35" s="912"/>
      <c r="AP35" s="911"/>
      <c r="AQ35" s="910"/>
      <c r="AR35" s="913"/>
      <c r="AS35" s="913"/>
      <c r="AT35" s="913"/>
      <c r="AU35" s="913"/>
      <c r="AV35" s="913"/>
      <c r="AW35" s="913"/>
      <c r="AX35" s="913"/>
      <c r="AY35" s="913"/>
      <c r="AZ35" s="913"/>
      <c r="BA35" s="910"/>
      <c r="BB35" s="913"/>
      <c r="BC35" s="913"/>
      <c r="BD35" s="913"/>
      <c r="BE35" s="913"/>
      <c r="BF35" s="913"/>
      <c r="BG35" s="913"/>
      <c r="BH35" s="913"/>
      <c r="BI35" s="913"/>
      <c r="BJ35" s="913"/>
      <c r="BK35" s="910"/>
      <c r="BL35" s="914"/>
      <c r="BM35" s="802"/>
      <c r="BN35" s="583"/>
    </row>
    <row r="36" spans="1:66" ht="20.100000000000001" customHeight="1" x14ac:dyDescent="0.15">
      <c r="A36" s="801"/>
      <c r="B36" s="1360"/>
      <c r="C36" s="1361"/>
      <c r="D36" s="1437" t="str">
        <f>IF(入力シート!E158&lt;&gt;"","・パネルのメーカ：","")</f>
        <v/>
      </c>
      <c r="E36" s="1438"/>
      <c r="F36" s="1438"/>
      <c r="G36" s="1438"/>
      <c r="H36" s="1438"/>
      <c r="I36" s="1438"/>
      <c r="J36" s="1438"/>
      <c r="K36" s="1438"/>
      <c r="L36" s="1531" t="str">
        <f>IF(入力シート!E158&lt;&gt;"",入力シート!E158,"")</f>
        <v/>
      </c>
      <c r="M36" s="1531"/>
      <c r="N36" s="1531"/>
      <c r="O36" s="1531"/>
      <c r="P36" s="1531"/>
      <c r="Q36" s="1531"/>
      <c r="R36" s="1531"/>
      <c r="S36" s="1531"/>
      <c r="T36" s="1531"/>
      <c r="U36" s="1531"/>
      <c r="V36" s="1531"/>
      <c r="W36" s="1531"/>
      <c r="X36" s="1531"/>
      <c r="Y36" s="1531"/>
      <c r="Z36" s="1531"/>
      <c r="AA36" s="1531"/>
      <c r="AB36" s="1531"/>
      <c r="AC36" s="1531"/>
      <c r="AD36" s="1531"/>
      <c r="AE36" s="1531"/>
      <c r="AF36" s="1531"/>
      <c r="AG36" s="1531"/>
      <c r="AH36" s="1531"/>
      <c r="AI36" s="1531"/>
      <c r="AJ36" s="1531"/>
      <c r="AK36" s="1531"/>
      <c r="AL36" s="1531"/>
      <c r="AM36" s="1531"/>
      <c r="AN36" s="1531"/>
      <c r="AO36" s="1531"/>
      <c r="AP36" s="1531"/>
      <c r="AQ36" s="1531"/>
      <c r="AR36" s="1531"/>
      <c r="AS36" s="1531"/>
      <c r="AT36" s="1531"/>
      <c r="AU36" s="1531"/>
      <c r="AV36" s="1531"/>
      <c r="AW36" s="1531"/>
      <c r="AX36" s="1531"/>
      <c r="AY36" s="1531"/>
      <c r="AZ36" s="1531"/>
      <c r="BA36" s="1531"/>
      <c r="BB36" s="1531"/>
      <c r="BC36" s="1531"/>
      <c r="BD36" s="1531"/>
      <c r="BE36" s="1531"/>
      <c r="BF36" s="1531"/>
      <c r="BG36" s="1531"/>
      <c r="BH36" s="1531"/>
      <c r="BI36" s="1531"/>
      <c r="BJ36" s="1531"/>
      <c r="BK36" s="1531"/>
      <c r="BL36" s="1532"/>
      <c r="BM36" s="802"/>
      <c r="BN36" s="583"/>
    </row>
    <row r="37" spans="1:66" ht="20.100000000000001" customHeight="1" x14ac:dyDescent="0.15">
      <c r="A37" s="801"/>
      <c r="B37" s="1360"/>
      <c r="C37" s="1361"/>
      <c r="D37" s="1437" t="str">
        <f>IF(入力シート!E159&lt;&gt;"","・パネルのメーカ：","")</f>
        <v/>
      </c>
      <c r="E37" s="1438"/>
      <c r="F37" s="1438"/>
      <c r="G37" s="1438"/>
      <c r="H37" s="1438"/>
      <c r="I37" s="1438"/>
      <c r="J37" s="1438"/>
      <c r="K37" s="1438"/>
      <c r="L37" s="1531" t="str">
        <f>IF(入力シート!E159&lt;&gt;"",入力シート!E159,"")</f>
        <v/>
      </c>
      <c r="M37" s="1531"/>
      <c r="N37" s="1531"/>
      <c r="O37" s="1531"/>
      <c r="P37" s="1531"/>
      <c r="Q37" s="1531"/>
      <c r="R37" s="1531"/>
      <c r="S37" s="1531"/>
      <c r="T37" s="1531"/>
      <c r="U37" s="1531"/>
      <c r="V37" s="1531"/>
      <c r="W37" s="1531"/>
      <c r="X37" s="1531"/>
      <c r="Y37" s="1531"/>
      <c r="Z37" s="1531"/>
      <c r="AA37" s="1531"/>
      <c r="AB37" s="1531"/>
      <c r="AC37" s="1531"/>
      <c r="AD37" s="1531"/>
      <c r="AE37" s="1531"/>
      <c r="AF37" s="1531"/>
      <c r="AG37" s="1531"/>
      <c r="AH37" s="1531"/>
      <c r="AI37" s="1531"/>
      <c r="AJ37" s="1531"/>
      <c r="AK37" s="1531"/>
      <c r="AL37" s="1531"/>
      <c r="AM37" s="1531"/>
      <c r="AN37" s="1531"/>
      <c r="AO37" s="1531"/>
      <c r="AP37" s="1531"/>
      <c r="AQ37" s="1531"/>
      <c r="AR37" s="1531"/>
      <c r="AS37" s="1531"/>
      <c r="AT37" s="1531"/>
      <c r="AU37" s="1531"/>
      <c r="AV37" s="1531"/>
      <c r="AW37" s="1531"/>
      <c r="AX37" s="1531"/>
      <c r="AY37" s="1531"/>
      <c r="AZ37" s="1531"/>
      <c r="BA37" s="1531"/>
      <c r="BB37" s="1531"/>
      <c r="BC37" s="1531"/>
      <c r="BD37" s="1531"/>
      <c r="BE37" s="1531"/>
      <c r="BF37" s="1531"/>
      <c r="BG37" s="1531"/>
      <c r="BH37" s="1531"/>
      <c r="BI37" s="1531"/>
      <c r="BJ37" s="1531"/>
      <c r="BK37" s="1531"/>
      <c r="BL37" s="1532"/>
      <c r="BM37" s="802"/>
      <c r="BN37" s="583"/>
    </row>
    <row r="38" spans="1:66" ht="20.100000000000001" customHeight="1" x14ac:dyDescent="0.15">
      <c r="A38" s="801"/>
      <c r="B38" s="1360"/>
      <c r="C38" s="1361"/>
      <c r="D38" s="1003"/>
      <c r="E38" s="1004"/>
      <c r="F38" s="1004"/>
      <c r="G38" s="1004"/>
      <c r="H38" s="1004"/>
      <c r="I38" s="1004"/>
      <c r="J38" s="1004"/>
      <c r="K38" s="1004"/>
      <c r="L38" s="1004"/>
      <c r="M38" s="1004"/>
      <c r="N38" s="1004"/>
      <c r="O38" s="1004"/>
      <c r="P38" s="1004"/>
      <c r="Q38" s="1004"/>
      <c r="R38" s="1004"/>
      <c r="S38" s="1004"/>
      <c r="T38" s="1004"/>
      <c r="U38" s="1004"/>
      <c r="V38" s="1004"/>
      <c r="W38" s="1004"/>
      <c r="X38" s="1004"/>
      <c r="Y38" s="1004"/>
      <c r="Z38" s="1004"/>
      <c r="AA38" s="1004"/>
      <c r="AB38" s="1004"/>
      <c r="AC38" s="1004"/>
      <c r="AD38" s="1004"/>
      <c r="AE38" s="1004"/>
      <c r="AF38" s="1004"/>
      <c r="AG38" s="1004"/>
      <c r="AH38" s="1004"/>
      <c r="AI38" s="1004"/>
      <c r="AJ38" s="1004"/>
      <c r="AK38" s="1004"/>
      <c r="AL38" s="1004"/>
      <c r="AM38" s="1004"/>
      <c r="AN38" s="1004"/>
      <c r="AO38" s="1004"/>
      <c r="AP38" s="1004"/>
      <c r="AQ38" s="1004"/>
      <c r="AR38" s="1004"/>
      <c r="AS38" s="1004"/>
      <c r="AT38" s="1004"/>
      <c r="AU38" s="1004"/>
      <c r="AV38" s="1004"/>
      <c r="AW38" s="1004"/>
      <c r="AX38" s="1004"/>
      <c r="AY38" s="1004"/>
      <c r="AZ38" s="1004"/>
      <c r="BA38" s="1004"/>
      <c r="BB38" s="1004"/>
      <c r="BC38" s="1004"/>
      <c r="BD38" s="1004"/>
      <c r="BE38" s="1004"/>
      <c r="BF38" s="1004"/>
      <c r="BG38" s="1004"/>
      <c r="BH38" s="1004"/>
      <c r="BI38" s="1004"/>
      <c r="BJ38" s="1004"/>
      <c r="BK38" s="1004"/>
      <c r="BL38" s="1005"/>
      <c r="BM38" s="802"/>
      <c r="BN38" s="583"/>
    </row>
    <row r="39" spans="1:66" ht="20.100000000000001" customHeight="1" x14ac:dyDescent="0.15">
      <c r="A39" s="801"/>
      <c r="B39" s="1362"/>
      <c r="C39" s="1363"/>
      <c r="D39" s="1006"/>
      <c r="E39" s="1007"/>
      <c r="F39" s="1007"/>
      <c r="G39" s="1007"/>
      <c r="H39" s="1007"/>
      <c r="I39" s="1007"/>
      <c r="J39" s="1007"/>
      <c r="K39" s="1007"/>
      <c r="L39" s="1007"/>
      <c r="M39" s="1007"/>
      <c r="N39" s="1007"/>
      <c r="O39" s="1007"/>
      <c r="P39" s="1007"/>
      <c r="Q39" s="1007"/>
      <c r="R39" s="1007"/>
      <c r="S39" s="1007"/>
      <c r="T39" s="1007"/>
      <c r="U39" s="1007"/>
      <c r="V39" s="1007"/>
      <c r="W39" s="1007"/>
      <c r="X39" s="1007"/>
      <c r="Y39" s="1007"/>
      <c r="Z39" s="1007"/>
      <c r="AA39" s="1007"/>
      <c r="AB39" s="1007"/>
      <c r="AC39" s="1007"/>
      <c r="AD39" s="1007"/>
      <c r="AE39" s="1007"/>
      <c r="AF39" s="1007"/>
      <c r="AG39" s="1007"/>
      <c r="AH39" s="1007"/>
      <c r="AI39" s="1007"/>
      <c r="AJ39" s="1007"/>
      <c r="AK39" s="1007"/>
      <c r="AL39" s="1007"/>
      <c r="AM39" s="1007"/>
      <c r="AN39" s="1007"/>
      <c r="AO39" s="1007"/>
      <c r="AP39" s="1007"/>
      <c r="AQ39" s="1007"/>
      <c r="AR39" s="1007"/>
      <c r="AS39" s="1007"/>
      <c r="AT39" s="1007"/>
      <c r="AU39" s="1007"/>
      <c r="AV39" s="1007"/>
      <c r="AW39" s="1007"/>
      <c r="AX39" s="1007"/>
      <c r="AY39" s="1007"/>
      <c r="AZ39" s="1007"/>
      <c r="BA39" s="1007"/>
      <c r="BB39" s="1007"/>
      <c r="BC39" s="1007"/>
      <c r="BD39" s="1007"/>
      <c r="BE39" s="1007"/>
      <c r="BF39" s="1007"/>
      <c r="BG39" s="1007"/>
      <c r="BH39" s="1007"/>
      <c r="BI39" s="1007"/>
      <c r="BJ39" s="1007"/>
      <c r="BK39" s="1007"/>
      <c r="BL39" s="1008"/>
      <c r="BM39" s="802"/>
      <c r="BN39" s="583"/>
    </row>
    <row r="40" spans="1:66" ht="20.100000000000001" customHeight="1" x14ac:dyDescent="0.15">
      <c r="A40" s="801"/>
      <c r="B40" s="1358" t="s">
        <v>915</v>
      </c>
      <c r="C40" s="1359"/>
      <c r="D40" s="822" t="s">
        <v>572</v>
      </c>
      <c r="E40" s="822"/>
      <c r="F40" s="822"/>
      <c r="G40" s="822"/>
      <c r="H40" s="822"/>
      <c r="I40" s="822"/>
      <c r="J40" s="822"/>
      <c r="K40" s="822"/>
      <c r="L40" s="822"/>
      <c r="M40" s="822"/>
      <c r="N40" s="822"/>
      <c r="O40" s="822"/>
      <c r="P40" s="822"/>
      <c r="Q40" s="822"/>
      <c r="R40" s="822"/>
      <c r="S40" s="822"/>
      <c r="T40" s="822"/>
      <c r="U40" s="822"/>
      <c r="V40" s="822"/>
      <c r="W40" s="822"/>
      <c r="X40" s="822"/>
      <c r="Y40" s="822"/>
      <c r="Z40" s="822"/>
      <c r="AA40" s="822"/>
      <c r="AB40" s="822"/>
      <c r="AC40" s="822"/>
      <c r="AD40" s="822"/>
      <c r="AE40" s="822"/>
      <c r="AF40" s="822"/>
      <c r="AG40" s="822"/>
      <c r="AH40" s="822"/>
      <c r="AI40" s="822"/>
      <c r="AJ40" s="822"/>
      <c r="AK40" s="822"/>
      <c r="AL40" s="822"/>
      <c r="AM40" s="822"/>
      <c r="AN40" s="822"/>
      <c r="AO40" s="822"/>
      <c r="AP40" s="822"/>
      <c r="AQ40" s="1252" t="str">
        <f>IF(入力シート!E166="","",IF(入力シート!E166="選択してください","",入力シート!E166))</f>
        <v/>
      </c>
      <c r="AR40" s="1236"/>
      <c r="AS40" s="1236"/>
      <c r="AT40" s="1236"/>
      <c r="AU40" s="1236"/>
      <c r="AV40" s="1236"/>
      <c r="AW40" s="1236"/>
      <c r="AX40" s="1236"/>
      <c r="AY40" s="1236"/>
      <c r="AZ40" s="1236"/>
      <c r="BA40" s="1236"/>
      <c r="BB40" s="1236"/>
      <c r="BC40" s="1236"/>
      <c r="BD40" s="1236"/>
      <c r="BE40" s="1236"/>
      <c r="BF40" s="1236"/>
      <c r="BG40" s="1236"/>
      <c r="BH40" s="1236"/>
      <c r="BI40" s="1236"/>
      <c r="BJ40" s="1236"/>
      <c r="BK40" s="1236"/>
      <c r="BL40" s="1253"/>
      <c r="BM40" s="802"/>
      <c r="BN40" s="583"/>
    </row>
    <row r="41" spans="1:66" ht="20.100000000000001" customHeight="1" x14ac:dyDescent="0.15">
      <c r="A41" s="801"/>
      <c r="B41" s="1360"/>
      <c r="C41" s="1361"/>
      <c r="D41" s="805" t="s">
        <v>573</v>
      </c>
      <c r="E41" s="805"/>
      <c r="F41" s="805"/>
      <c r="G41" s="805"/>
      <c r="H41" s="805"/>
      <c r="I41" s="805"/>
      <c r="J41" s="805"/>
      <c r="K41" s="805"/>
      <c r="L41" s="805"/>
      <c r="M41" s="805"/>
      <c r="N41" s="805"/>
      <c r="O41" s="805"/>
      <c r="P41" s="805"/>
      <c r="Q41" s="805"/>
      <c r="R41" s="805"/>
      <c r="S41" s="805"/>
      <c r="T41" s="805"/>
      <c r="U41" s="805"/>
      <c r="V41" s="805"/>
      <c r="W41" s="805"/>
      <c r="X41" s="805"/>
      <c r="Y41" s="805"/>
      <c r="Z41" s="805"/>
      <c r="AA41" s="805"/>
      <c r="AB41" s="805"/>
      <c r="AC41" s="805"/>
      <c r="AD41" s="805"/>
      <c r="AE41" s="805"/>
      <c r="AF41" s="805"/>
      <c r="AG41" s="805"/>
      <c r="AH41" s="805"/>
      <c r="AI41" s="805"/>
      <c r="AJ41" s="805"/>
      <c r="AK41" s="805"/>
      <c r="AL41" s="805"/>
      <c r="AM41" s="805"/>
      <c r="AN41" s="805"/>
      <c r="AO41" s="805"/>
      <c r="AP41" s="805"/>
      <c r="AQ41" s="1509"/>
      <c r="AR41" s="1484"/>
      <c r="AS41" s="1484"/>
      <c r="AT41" s="1484"/>
      <c r="AU41" s="1484"/>
      <c r="AV41" s="1484"/>
      <c r="AW41" s="1484"/>
      <c r="AX41" s="1484"/>
      <c r="AY41" s="1484"/>
      <c r="AZ41" s="1484"/>
      <c r="BA41" s="1484"/>
      <c r="BB41" s="1484"/>
      <c r="BC41" s="1484"/>
      <c r="BD41" s="1484"/>
      <c r="BE41" s="1484"/>
      <c r="BF41" s="1484"/>
      <c r="BG41" s="1484"/>
      <c r="BH41" s="1484"/>
      <c r="BI41" s="1484"/>
      <c r="BJ41" s="805" t="s">
        <v>635</v>
      </c>
      <c r="BK41" s="805"/>
      <c r="BL41" s="806"/>
      <c r="BM41" s="802"/>
      <c r="BN41" s="583"/>
    </row>
    <row r="42" spans="1:66" ht="20.100000000000001" customHeight="1" x14ac:dyDescent="0.15">
      <c r="A42" s="801"/>
      <c r="B42" s="1360"/>
      <c r="C42" s="1361"/>
      <c r="D42" s="822" t="s">
        <v>574</v>
      </c>
      <c r="E42" s="822"/>
      <c r="F42" s="822"/>
      <c r="G42" s="822"/>
      <c r="H42" s="822"/>
      <c r="I42" s="822"/>
      <c r="J42" s="822"/>
      <c r="K42" s="822"/>
      <c r="L42" s="822"/>
      <c r="M42" s="822"/>
      <c r="N42" s="822"/>
      <c r="O42" s="822"/>
      <c r="P42" s="822"/>
      <c r="Q42" s="822"/>
      <c r="R42" s="822"/>
      <c r="S42" s="822"/>
      <c r="T42" s="822"/>
      <c r="U42" s="822"/>
      <c r="V42" s="822"/>
      <c r="W42" s="822"/>
      <c r="X42" s="822"/>
      <c r="Y42" s="822"/>
      <c r="Z42" s="822"/>
      <c r="AA42" s="822"/>
      <c r="AB42" s="822"/>
      <c r="AC42" s="822"/>
      <c r="AD42" s="822"/>
      <c r="AE42" s="822"/>
      <c r="AF42" s="822"/>
      <c r="AG42" s="822"/>
      <c r="AH42" s="822"/>
      <c r="AI42" s="822"/>
      <c r="AJ42" s="822"/>
      <c r="AK42" s="822"/>
      <c r="AL42" s="822"/>
      <c r="AM42" s="822"/>
      <c r="AN42" s="822"/>
      <c r="AO42" s="822"/>
      <c r="AP42" s="822"/>
      <c r="AQ42" s="1254" t="str">
        <f>IF(入力シート!E161="","",入力シート!E161)</f>
        <v/>
      </c>
      <c r="AR42" s="1255"/>
      <c r="AS42" s="1255"/>
      <c r="AT42" s="1255"/>
      <c r="AU42" s="1255"/>
      <c r="AV42" s="1255"/>
      <c r="AW42" s="1255"/>
      <c r="AX42" s="1255"/>
      <c r="AY42" s="1255"/>
      <c r="AZ42" s="1255"/>
      <c r="BA42" s="1255"/>
      <c r="BB42" s="1255"/>
      <c r="BC42" s="1255"/>
      <c r="BD42" s="1255"/>
      <c r="BE42" s="1255"/>
      <c r="BF42" s="1255"/>
      <c r="BG42" s="1255"/>
      <c r="BH42" s="1255"/>
      <c r="BI42" s="1255"/>
      <c r="BJ42" s="805" t="s">
        <v>634</v>
      </c>
      <c r="BK42" s="805"/>
      <c r="BL42" s="806"/>
      <c r="BM42" s="802"/>
      <c r="BN42" s="583"/>
    </row>
    <row r="43" spans="1:66" ht="20.100000000000001" customHeight="1" x14ac:dyDescent="0.15">
      <c r="A43" s="801"/>
      <c r="B43" s="1360"/>
      <c r="C43" s="1361"/>
      <c r="D43" s="822" t="s">
        <v>576</v>
      </c>
      <c r="E43" s="822"/>
      <c r="F43" s="822"/>
      <c r="G43" s="822"/>
      <c r="H43" s="822"/>
      <c r="I43" s="822"/>
      <c r="J43" s="822"/>
      <c r="K43" s="822"/>
      <c r="L43" s="822"/>
      <c r="M43" s="822"/>
      <c r="N43" s="822"/>
      <c r="O43" s="822"/>
      <c r="P43" s="822"/>
      <c r="Q43" s="822"/>
      <c r="R43" s="822"/>
      <c r="S43" s="822"/>
      <c r="T43" s="822"/>
      <c r="U43" s="822"/>
      <c r="V43" s="822"/>
      <c r="W43" s="822"/>
      <c r="X43" s="822"/>
      <c r="Y43" s="822"/>
      <c r="Z43" s="822"/>
      <c r="AA43" s="822"/>
      <c r="AB43" s="822"/>
      <c r="AC43" s="822"/>
      <c r="AD43" s="822"/>
      <c r="AE43" s="822"/>
      <c r="AF43" s="822"/>
      <c r="AG43" s="822"/>
      <c r="AH43" s="822"/>
      <c r="AI43" s="822"/>
      <c r="AJ43" s="822"/>
      <c r="AK43" s="822"/>
      <c r="AL43" s="822"/>
      <c r="AM43" s="822"/>
      <c r="AN43" s="822"/>
      <c r="AO43" s="822"/>
      <c r="AP43" s="822"/>
      <c r="AQ43" s="1254" t="str">
        <f>IF(入力シート!E168="","",入力シート!E168)</f>
        <v/>
      </c>
      <c r="AR43" s="1255"/>
      <c r="AS43" s="1255"/>
      <c r="AT43" s="1255"/>
      <c r="AU43" s="1255"/>
      <c r="AV43" s="1255"/>
      <c r="AW43" s="1255"/>
      <c r="AX43" s="1255"/>
      <c r="AY43" s="1255"/>
      <c r="AZ43" s="1255"/>
      <c r="BA43" s="1255"/>
      <c r="BB43" s="1255"/>
      <c r="BC43" s="1255"/>
      <c r="BD43" s="1255"/>
      <c r="BE43" s="1255"/>
      <c r="BF43" s="1255"/>
      <c r="BG43" s="1255"/>
      <c r="BH43" s="1255"/>
      <c r="BI43" s="1255"/>
      <c r="BJ43" s="805" t="s">
        <v>633</v>
      </c>
      <c r="BK43" s="805"/>
      <c r="BL43" s="806"/>
      <c r="BM43" s="802"/>
      <c r="BN43" s="583"/>
    </row>
    <row r="44" spans="1:66" ht="20.100000000000001" customHeight="1" x14ac:dyDescent="0.15">
      <c r="A44" s="801"/>
      <c r="B44" s="1360"/>
      <c r="C44" s="1361"/>
      <c r="D44" s="822" t="s">
        <v>654</v>
      </c>
      <c r="E44" s="822"/>
      <c r="F44" s="822"/>
      <c r="G44" s="822"/>
      <c r="H44" s="822"/>
      <c r="I44" s="822"/>
      <c r="J44" s="822"/>
      <c r="K44" s="822"/>
      <c r="L44" s="822"/>
      <c r="M44" s="822"/>
      <c r="N44" s="822"/>
      <c r="O44" s="822"/>
      <c r="P44" s="822"/>
      <c r="Q44" s="822"/>
      <c r="R44" s="822"/>
      <c r="S44" s="822"/>
      <c r="T44" s="822"/>
      <c r="U44" s="822"/>
      <c r="V44" s="822"/>
      <c r="W44" s="822"/>
      <c r="X44" s="822"/>
      <c r="Y44" s="822"/>
      <c r="Z44" s="822"/>
      <c r="AA44" s="822"/>
      <c r="AB44" s="822"/>
      <c r="AC44" s="822"/>
      <c r="AD44" s="822"/>
      <c r="AE44" s="822"/>
      <c r="AF44" s="822"/>
      <c r="AG44" s="822"/>
      <c r="AH44" s="822"/>
      <c r="AI44" s="822"/>
      <c r="AJ44" s="822"/>
      <c r="AK44" s="822"/>
      <c r="AL44" s="822"/>
      <c r="AM44" s="822"/>
      <c r="AN44" s="822"/>
      <c r="AO44" s="822"/>
      <c r="AP44" s="822"/>
      <c r="AQ44" s="934" t="s">
        <v>579</v>
      </c>
      <c r="AR44" s="935"/>
      <c r="AS44" s="1436" t="str">
        <f>IF(入力シート!E169="","",入力シート!E169)</f>
        <v/>
      </c>
      <c r="AT44" s="1436"/>
      <c r="AU44" s="1436"/>
      <c r="AV44" s="1436"/>
      <c r="AW44" s="1436"/>
      <c r="AX44" s="1436"/>
      <c r="AY44" s="805" t="s">
        <v>580</v>
      </c>
      <c r="AZ44" s="805"/>
      <c r="BA44" s="805"/>
      <c r="BB44" s="935"/>
      <c r="BC44" s="935"/>
      <c r="BD44" s="1436" t="str">
        <f>IF(入力シート!H169="","",入力シート!H169)</f>
        <v/>
      </c>
      <c r="BE44" s="1436"/>
      <c r="BF44" s="1436"/>
      <c r="BG44" s="1436"/>
      <c r="BH44" s="1436"/>
      <c r="BI44" s="1436"/>
      <c r="BJ44" s="805" t="s">
        <v>633</v>
      </c>
      <c r="BK44" s="805"/>
      <c r="BL44" s="806"/>
      <c r="BM44" s="802"/>
      <c r="BN44" s="583"/>
    </row>
    <row r="45" spans="1:66" ht="20.100000000000001" customHeight="1" x14ac:dyDescent="0.15">
      <c r="A45" s="801"/>
      <c r="B45" s="1360"/>
      <c r="C45" s="1361"/>
      <c r="D45" s="822" t="s">
        <v>582</v>
      </c>
      <c r="E45" s="822"/>
      <c r="F45" s="822"/>
      <c r="G45" s="822"/>
      <c r="H45" s="822"/>
      <c r="I45" s="822"/>
      <c r="J45" s="822"/>
      <c r="K45" s="822"/>
      <c r="L45" s="822"/>
      <c r="M45" s="822"/>
      <c r="N45" s="822"/>
      <c r="O45" s="822"/>
      <c r="P45" s="822"/>
      <c r="Q45" s="822"/>
      <c r="R45" s="822"/>
      <c r="S45" s="822"/>
      <c r="T45" s="822"/>
      <c r="U45" s="822"/>
      <c r="V45" s="822"/>
      <c r="W45" s="822"/>
      <c r="X45" s="822"/>
      <c r="Y45" s="822"/>
      <c r="Z45" s="822"/>
      <c r="AA45" s="822"/>
      <c r="AB45" s="822"/>
      <c r="AC45" s="822"/>
      <c r="AD45" s="822"/>
      <c r="AE45" s="822"/>
      <c r="AF45" s="822"/>
      <c r="AG45" s="822"/>
      <c r="AH45" s="822"/>
      <c r="AI45" s="822"/>
      <c r="AJ45" s="822"/>
      <c r="AK45" s="822"/>
      <c r="AL45" s="822"/>
      <c r="AM45" s="822"/>
      <c r="AN45" s="822"/>
      <c r="AO45" s="822"/>
      <c r="AP45" s="822"/>
      <c r="AQ45" s="1353" t="str">
        <f>IF(入力シート!E170="","",入力シート!E170)</f>
        <v/>
      </c>
      <c r="AR45" s="1354"/>
      <c r="AS45" s="1354"/>
      <c r="AT45" s="1354"/>
      <c r="AU45" s="1354"/>
      <c r="AV45" s="1354"/>
      <c r="AW45" s="1354"/>
      <c r="AX45" s="1354"/>
      <c r="AY45" s="805" t="s">
        <v>656</v>
      </c>
      <c r="AZ45" s="805"/>
      <c r="BA45" s="805"/>
      <c r="BB45" s="1354" t="str">
        <f>IF(入力シート!H170="","",入力シート!H170)</f>
        <v/>
      </c>
      <c r="BC45" s="1354"/>
      <c r="BD45" s="1354"/>
      <c r="BE45" s="1354"/>
      <c r="BF45" s="1354"/>
      <c r="BG45" s="1354"/>
      <c r="BH45" s="1354"/>
      <c r="BI45" s="1354"/>
      <c r="BJ45" s="805" t="s">
        <v>655</v>
      </c>
      <c r="BK45" s="805"/>
      <c r="BL45" s="806"/>
      <c r="BM45" s="802"/>
      <c r="BN45" s="583"/>
    </row>
    <row r="46" spans="1:66" ht="20.100000000000001" customHeight="1" x14ac:dyDescent="0.15">
      <c r="A46" s="801"/>
      <c r="B46" s="1360"/>
      <c r="C46" s="1361"/>
      <c r="D46" s="822" t="s">
        <v>585</v>
      </c>
      <c r="E46" s="822"/>
      <c r="F46" s="822"/>
      <c r="G46" s="822"/>
      <c r="H46" s="822"/>
      <c r="I46" s="822"/>
      <c r="J46" s="822"/>
      <c r="K46" s="822"/>
      <c r="L46" s="822"/>
      <c r="M46" s="822"/>
      <c r="N46" s="822"/>
      <c r="O46" s="822"/>
      <c r="P46" s="822"/>
      <c r="Q46" s="822"/>
      <c r="R46" s="822"/>
      <c r="S46" s="822"/>
      <c r="T46" s="822"/>
      <c r="U46" s="822"/>
      <c r="V46" s="822"/>
      <c r="W46" s="822"/>
      <c r="X46" s="822"/>
      <c r="Y46" s="822"/>
      <c r="Z46" s="822"/>
      <c r="AA46" s="822"/>
      <c r="AB46" s="822"/>
      <c r="AC46" s="822"/>
      <c r="AD46" s="822"/>
      <c r="AE46" s="822"/>
      <c r="AF46" s="822"/>
      <c r="AG46" s="822"/>
      <c r="AH46" s="822"/>
      <c r="AI46" s="822"/>
      <c r="AJ46" s="822"/>
      <c r="AK46" s="822"/>
      <c r="AL46" s="822"/>
      <c r="AM46" s="822"/>
      <c r="AN46" s="822"/>
      <c r="AO46" s="822"/>
      <c r="AP46" s="822"/>
      <c r="AQ46" s="1353" t="str">
        <f>IF(入力シート!E171="","",入力シート!E171)</f>
        <v/>
      </c>
      <c r="AR46" s="1354"/>
      <c r="AS46" s="1354"/>
      <c r="AT46" s="1354"/>
      <c r="AU46" s="1354"/>
      <c r="AV46" s="1354"/>
      <c r="AW46" s="1354"/>
      <c r="AX46" s="1354"/>
      <c r="AY46" s="805" t="s">
        <v>656</v>
      </c>
      <c r="AZ46" s="805"/>
      <c r="BA46" s="805"/>
      <c r="BB46" s="1354" t="str">
        <f>IF(入力シート!H171="","",入力シート!H171)</f>
        <v/>
      </c>
      <c r="BC46" s="1354"/>
      <c r="BD46" s="1354"/>
      <c r="BE46" s="1354"/>
      <c r="BF46" s="1354"/>
      <c r="BG46" s="1354"/>
      <c r="BH46" s="1354"/>
      <c r="BI46" s="1354"/>
      <c r="BJ46" s="805" t="s">
        <v>655</v>
      </c>
      <c r="BK46" s="805"/>
      <c r="BL46" s="806"/>
      <c r="BM46" s="802"/>
      <c r="BN46" s="583"/>
    </row>
    <row r="47" spans="1:66" ht="20.100000000000001" customHeight="1" x14ac:dyDescent="0.15">
      <c r="A47" s="801"/>
      <c r="B47" s="1360"/>
      <c r="C47" s="1361"/>
      <c r="D47" s="838" t="s">
        <v>587</v>
      </c>
      <c r="E47" s="838"/>
      <c r="F47" s="838"/>
      <c r="G47" s="838"/>
      <c r="H47" s="838"/>
      <c r="I47" s="838"/>
      <c r="J47" s="838"/>
      <c r="K47" s="838"/>
      <c r="L47" s="838"/>
      <c r="M47" s="838"/>
      <c r="N47" s="838"/>
      <c r="O47" s="838"/>
      <c r="P47" s="838"/>
      <c r="Q47" s="838"/>
      <c r="R47" s="839"/>
      <c r="S47" s="936" t="s">
        <v>639</v>
      </c>
      <c r="T47" s="937"/>
      <c r="U47" s="937"/>
      <c r="V47" s="937"/>
      <c r="W47" s="937"/>
      <c r="X47" s="937"/>
      <c r="Y47" s="937"/>
      <c r="Z47" s="937"/>
      <c r="AA47" s="937"/>
      <c r="AB47" s="937"/>
      <c r="AC47" s="937"/>
      <c r="AD47" s="937"/>
      <c r="AE47" s="937"/>
      <c r="AF47" s="937"/>
      <c r="AG47" s="937"/>
      <c r="AH47" s="937"/>
      <c r="AI47" s="937"/>
      <c r="AJ47" s="937"/>
      <c r="AK47" s="937"/>
      <c r="AL47" s="937"/>
      <c r="AM47" s="937"/>
      <c r="AN47" s="937"/>
      <c r="AO47" s="937"/>
      <c r="AP47" s="937"/>
      <c r="AQ47" s="1364" t="str">
        <f>IF(入力シート!E172="","",入力シート!E172)</f>
        <v/>
      </c>
      <c r="AR47" s="1365"/>
      <c r="AS47" s="1365"/>
      <c r="AT47" s="1365"/>
      <c r="AU47" s="1365"/>
      <c r="AV47" s="1365"/>
      <c r="AW47" s="1365"/>
      <c r="AX47" s="1365"/>
      <c r="AY47" s="1365"/>
      <c r="AZ47" s="1365"/>
      <c r="BA47" s="1365"/>
      <c r="BB47" s="1365"/>
      <c r="BC47" s="1365"/>
      <c r="BD47" s="1365"/>
      <c r="BE47" s="1365"/>
      <c r="BF47" s="1365"/>
      <c r="BG47" s="1365"/>
      <c r="BH47" s="1365"/>
      <c r="BI47" s="1365"/>
      <c r="BJ47" s="859" t="s">
        <v>589</v>
      </c>
      <c r="BK47" s="859"/>
      <c r="BL47" s="861"/>
      <c r="BM47" s="802"/>
      <c r="BN47" s="583"/>
    </row>
    <row r="48" spans="1:66" ht="20.100000000000001" customHeight="1" x14ac:dyDescent="0.15">
      <c r="A48" s="801"/>
      <c r="B48" s="1360"/>
      <c r="C48" s="1361"/>
      <c r="D48" s="834"/>
      <c r="E48" s="834"/>
      <c r="F48" s="834"/>
      <c r="G48" s="834"/>
      <c r="H48" s="834"/>
      <c r="I48" s="834"/>
      <c r="J48" s="834"/>
      <c r="K48" s="834"/>
      <c r="L48" s="834"/>
      <c r="M48" s="834"/>
      <c r="N48" s="834"/>
      <c r="O48" s="834"/>
      <c r="P48" s="834"/>
      <c r="Q48" s="834"/>
      <c r="R48" s="896"/>
      <c r="S48" s="938" t="s">
        <v>671</v>
      </c>
      <c r="T48" s="939"/>
      <c r="U48" s="939"/>
      <c r="V48" s="939"/>
      <c r="W48" s="939"/>
      <c r="X48" s="939"/>
      <c r="Y48" s="939"/>
      <c r="Z48" s="939"/>
      <c r="AA48" s="939"/>
      <c r="AB48" s="939"/>
      <c r="AC48" s="939"/>
      <c r="AD48" s="939"/>
      <c r="AE48" s="939"/>
      <c r="AF48" s="939"/>
      <c r="AG48" s="939"/>
      <c r="AH48" s="939"/>
      <c r="AI48" s="939"/>
      <c r="AJ48" s="939"/>
      <c r="AK48" s="939"/>
      <c r="AL48" s="939"/>
      <c r="AM48" s="939"/>
      <c r="AN48" s="939"/>
      <c r="AO48" s="939"/>
      <c r="AP48" s="939"/>
      <c r="AQ48" s="1366" t="str">
        <f>IF(入力シート!E173="","",入力シート!E173)</f>
        <v/>
      </c>
      <c r="AR48" s="1367"/>
      <c r="AS48" s="1367"/>
      <c r="AT48" s="1367"/>
      <c r="AU48" s="1367"/>
      <c r="AV48" s="1367"/>
      <c r="AW48" s="1367"/>
      <c r="AX48" s="1367"/>
      <c r="AY48" s="1367"/>
      <c r="AZ48" s="1367"/>
      <c r="BA48" s="1367"/>
      <c r="BB48" s="1367"/>
      <c r="BC48" s="1367"/>
      <c r="BD48" s="1367"/>
      <c r="BE48" s="1367"/>
      <c r="BF48" s="1367"/>
      <c r="BG48" s="1367"/>
      <c r="BH48" s="1367"/>
      <c r="BI48" s="1367"/>
      <c r="BJ48" s="865" t="s">
        <v>589</v>
      </c>
      <c r="BK48" s="865"/>
      <c r="BL48" s="866"/>
      <c r="BM48" s="802"/>
      <c r="BN48" s="583"/>
    </row>
    <row r="49" spans="1:66" ht="20.100000000000001" customHeight="1" x14ac:dyDescent="0.15">
      <c r="A49" s="801"/>
      <c r="B49" s="1360"/>
      <c r="C49" s="1361"/>
      <c r="D49" s="836" t="s">
        <v>591</v>
      </c>
      <c r="E49" s="838"/>
      <c r="F49" s="838"/>
      <c r="G49" s="838"/>
      <c r="H49" s="838"/>
      <c r="I49" s="838"/>
      <c r="J49" s="838"/>
      <c r="K49" s="838"/>
      <c r="L49" s="838"/>
      <c r="M49" s="838"/>
      <c r="N49" s="838"/>
      <c r="O49" s="838"/>
      <c r="P49" s="838"/>
      <c r="Q49" s="838"/>
      <c r="R49" s="839"/>
      <c r="S49" s="936" t="s">
        <v>672</v>
      </c>
      <c r="T49" s="937"/>
      <c r="U49" s="937"/>
      <c r="V49" s="937"/>
      <c r="W49" s="937"/>
      <c r="X49" s="937"/>
      <c r="Y49" s="937"/>
      <c r="Z49" s="937"/>
      <c r="AA49" s="937"/>
      <c r="AB49" s="937"/>
      <c r="AC49" s="937"/>
      <c r="AD49" s="937"/>
      <c r="AE49" s="937"/>
      <c r="AF49" s="937"/>
      <c r="AG49" s="937"/>
      <c r="AH49" s="937"/>
      <c r="AI49" s="937"/>
      <c r="AJ49" s="937"/>
      <c r="AK49" s="937"/>
      <c r="AL49" s="937"/>
      <c r="AM49" s="937"/>
      <c r="AN49" s="937"/>
      <c r="AO49" s="937"/>
      <c r="AP49" s="937"/>
      <c r="AQ49" s="1401" t="str">
        <f>IF(入力シート!E174="","",入力シート!E174)</f>
        <v/>
      </c>
      <c r="AR49" s="1402"/>
      <c r="AS49" s="1402"/>
      <c r="AT49" s="1402"/>
      <c r="AU49" s="1402"/>
      <c r="AV49" s="1402"/>
      <c r="AW49" s="1402"/>
      <c r="AX49" s="1402"/>
      <c r="AY49" s="859" t="s">
        <v>656</v>
      </c>
      <c r="AZ49" s="859"/>
      <c r="BA49" s="859"/>
      <c r="BB49" s="859"/>
      <c r="BC49" s="1402" t="str">
        <f>IF(入力シート!H174="","",入力シート!H174)</f>
        <v/>
      </c>
      <c r="BD49" s="1402"/>
      <c r="BE49" s="1402"/>
      <c r="BF49" s="1402"/>
      <c r="BG49" s="1402"/>
      <c r="BH49" s="1402"/>
      <c r="BI49" s="1402"/>
      <c r="BJ49" s="859" t="s">
        <v>655</v>
      </c>
      <c r="BK49" s="859"/>
      <c r="BL49" s="861"/>
      <c r="BM49" s="802"/>
      <c r="BN49" s="583"/>
    </row>
    <row r="50" spans="1:66" ht="20.100000000000001" customHeight="1" x14ac:dyDescent="0.15">
      <c r="A50" s="801"/>
      <c r="B50" s="1360"/>
      <c r="C50" s="1361"/>
      <c r="D50" s="834"/>
      <c r="E50" s="834"/>
      <c r="F50" s="834"/>
      <c r="G50" s="834"/>
      <c r="H50" s="834"/>
      <c r="I50" s="834"/>
      <c r="J50" s="834"/>
      <c r="K50" s="834"/>
      <c r="L50" s="834"/>
      <c r="M50" s="834"/>
      <c r="N50" s="834"/>
      <c r="O50" s="834"/>
      <c r="P50" s="834"/>
      <c r="Q50" s="834"/>
      <c r="R50" s="896"/>
      <c r="S50" s="938" t="s">
        <v>658</v>
      </c>
      <c r="T50" s="939"/>
      <c r="U50" s="939"/>
      <c r="V50" s="939"/>
      <c r="W50" s="939"/>
      <c r="X50" s="939"/>
      <c r="Y50" s="939"/>
      <c r="Z50" s="939"/>
      <c r="AA50" s="939"/>
      <c r="AB50" s="939"/>
      <c r="AC50" s="939"/>
      <c r="AD50" s="939"/>
      <c r="AE50" s="939"/>
      <c r="AF50" s="939"/>
      <c r="AG50" s="939"/>
      <c r="AH50" s="939"/>
      <c r="AI50" s="939"/>
      <c r="AJ50" s="939"/>
      <c r="AK50" s="939"/>
      <c r="AL50" s="939"/>
      <c r="AM50" s="939"/>
      <c r="AN50" s="939"/>
      <c r="AO50" s="939"/>
      <c r="AP50" s="939"/>
      <c r="AQ50" s="1423">
        <f>IF(入力シート!E175="","",入力シート!E175)</f>
        <v>50.1</v>
      </c>
      <c r="AR50" s="1424"/>
      <c r="AS50" s="1424"/>
      <c r="AT50" s="1424"/>
      <c r="AU50" s="1424"/>
      <c r="AV50" s="1424"/>
      <c r="AW50" s="1424"/>
      <c r="AX50" s="1424"/>
      <c r="AY50" s="1424"/>
      <c r="AZ50" s="1424"/>
      <c r="BA50" s="1424"/>
      <c r="BB50" s="1424"/>
      <c r="BC50" s="1424"/>
      <c r="BD50" s="1424"/>
      <c r="BE50" s="1424"/>
      <c r="BF50" s="1424"/>
      <c r="BG50" s="1424"/>
      <c r="BH50" s="1424"/>
      <c r="BI50" s="1424"/>
      <c r="BJ50" s="865" t="s">
        <v>655</v>
      </c>
      <c r="BK50" s="865"/>
      <c r="BL50" s="866"/>
      <c r="BM50" s="802"/>
      <c r="BN50" s="583"/>
    </row>
    <row r="51" spans="1:66" ht="20.100000000000001" customHeight="1" x14ac:dyDescent="0.15">
      <c r="A51" s="801"/>
      <c r="B51" s="1360"/>
      <c r="C51" s="1361"/>
      <c r="D51" s="822" t="s">
        <v>595</v>
      </c>
      <c r="E51" s="822"/>
      <c r="F51" s="822"/>
      <c r="G51" s="822"/>
      <c r="H51" s="822"/>
      <c r="I51" s="822"/>
      <c r="J51" s="822"/>
      <c r="K51" s="822"/>
      <c r="L51" s="822"/>
      <c r="M51" s="822"/>
      <c r="N51" s="822"/>
      <c r="O51" s="822"/>
      <c r="P51" s="822"/>
      <c r="Q51" s="822"/>
      <c r="R51" s="822"/>
      <c r="S51" s="822"/>
      <c r="T51" s="822"/>
      <c r="U51" s="822"/>
      <c r="V51" s="822"/>
      <c r="W51" s="822"/>
      <c r="X51" s="822"/>
      <c r="Y51" s="822"/>
      <c r="Z51" s="822"/>
      <c r="AA51" s="822"/>
      <c r="AB51" s="822"/>
      <c r="AC51" s="822"/>
      <c r="AD51" s="822"/>
      <c r="AE51" s="822"/>
      <c r="AF51" s="822"/>
      <c r="AG51" s="822"/>
      <c r="AH51" s="822"/>
      <c r="AI51" s="822"/>
      <c r="AJ51" s="822"/>
      <c r="AK51" s="822"/>
      <c r="AL51" s="822"/>
      <c r="AM51" s="822"/>
      <c r="AN51" s="822"/>
      <c r="AO51" s="822"/>
      <c r="AP51" s="822"/>
      <c r="AQ51" s="1252" t="str">
        <f>IF(入力シート!E178="","",IF(入力シート!E178="選択してください","",入力シート!E178))</f>
        <v/>
      </c>
      <c r="AR51" s="1236"/>
      <c r="AS51" s="1236"/>
      <c r="AT51" s="1236"/>
      <c r="AU51" s="1236"/>
      <c r="AV51" s="1236"/>
      <c r="AW51" s="1236"/>
      <c r="AX51" s="1236"/>
      <c r="AY51" s="1236"/>
      <c r="AZ51" s="1236"/>
      <c r="BA51" s="1236"/>
      <c r="BB51" s="1236"/>
      <c r="BC51" s="1236"/>
      <c r="BD51" s="1236"/>
      <c r="BE51" s="1236"/>
      <c r="BF51" s="1236"/>
      <c r="BG51" s="1236"/>
      <c r="BH51" s="1236"/>
      <c r="BI51" s="1236"/>
      <c r="BJ51" s="1236"/>
      <c r="BK51" s="1236"/>
      <c r="BL51" s="1253"/>
      <c r="BM51" s="802"/>
      <c r="BN51" s="583"/>
    </row>
    <row r="52" spans="1:66" ht="20.100000000000001" customHeight="1" x14ac:dyDescent="0.15">
      <c r="A52" s="801"/>
      <c r="B52" s="1360"/>
      <c r="C52" s="1361"/>
      <c r="D52" s="838" t="s">
        <v>596</v>
      </c>
      <c r="E52" s="838"/>
      <c r="F52" s="838"/>
      <c r="G52" s="838"/>
      <c r="H52" s="838"/>
      <c r="I52" s="838"/>
      <c r="J52" s="838"/>
      <c r="K52" s="838"/>
      <c r="L52" s="838"/>
      <c r="M52" s="838"/>
      <c r="N52" s="838"/>
      <c r="O52" s="838"/>
      <c r="P52" s="838"/>
      <c r="Q52" s="838"/>
      <c r="R52" s="838"/>
      <c r="S52" s="838"/>
      <c r="T52" s="838"/>
      <c r="U52" s="838"/>
      <c r="V52" s="838"/>
      <c r="W52" s="838"/>
      <c r="X52" s="940"/>
      <c r="Y52" s="838"/>
      <c r="Z52" s="838"/>
      <c r="AA52" s="838"/>
      <c r="AB52" s="838"/>
      <c r="AC52" s="838"/>
      <c r="AD52" s="838"/>
      <c r="AE52" s="838"/>
      <c r="AF52" s="838"/>
      <c r="AG52" s="838"/>
      <c r="AH52" s="838"/>
      <c r="AI52" s="838"/>
      <c r="AJ52" s="838"/>
      <c r="AK52" s="838"/>
      <c r="AL52" s="838"/>
      <c r="AM52" s="838"/>
      <c r="AN52" s="838"/>
      <c r="AO52" s="838"/>
      <c r="AP52" s="838"/>
      <c r="AQ52" s="941" t="s">
        <v>597</v>
      </c>
      <c r="AR52" s="859"/>
      <c r="AS52" s="859"/>
      <c r="AT52" s="859"/>
      <c r="AU52" s="859"/>
      <c r="AV52" s="859"/>
      <c r="AW52" s="859"/>
      <c r="AX52" s="859"/>
      <c r="AY52" s="1365" t="str">
        <f>IF(入力シート!E180="","",入力シート!E180)</f>
        <v/>
      </c>
      <c r="AZ52" s="1365"/>
      <c r="BA52" s="1365"/>
      <c r="BB52" s="1365"/>
      <c r="BC52" s="1365"/>
      <c r="BD52" s="1365"/>
      <c r="BE52" s="1365"/>
      <c r="BF52" s="1365"/>
      <c r="BG52" s="1365"/>
      <c r="BH52" s="1365"/>
      <c r="BI52" s="1365"/>
      <c r="BJ52" s="942" t="s">
        <v>670</v>
      </c>
      <c r="BK52" s="942"/>
      <c r="BL52" s="943"/>
      <c r="BM52" s="802"/>
      <c r="BN52" s="583"/>
    </row>
    <row r="53" spans="1:66" ht="20.100000000000001" customHeight="1" x14ac:dyDescent="0.15">
      <c r="A53" s="801"/>
      <c r="B53" s="1360"/>
      <c r="C53" s="1361"/>
      <c r="D53" s="834"/>
      <c r="E53" s="834"/>
      <c r="F53" s="834"/>
      <c r="G53" s="834"/>
      <c r="H53" s="834"/>
      <c r="I53" s="834"/>
      <c r="J53" s="834"/>
      <c r="K53" s="834"/>
      <c r="L53" s="834"/>
      <c r="M53" s="834"/>
      <c r="N53" s="834"/>
      <c r="O53" s="834"/>
      <c r="P53" s="834"/>
      <c r="Q53" s="834"/>
      <c r="R53" s="834"/>
      <c r="S53" s="834"/>
      <c r="T53" s="834"/>
      <c r="U53" s="834"/>
      <c r="V53" s="834"/>
      <c r="W53" s="834"/>
      <c r="X53" s="944"/>
      <c r="Y53" s="834"/>
      <c r="Z53" s="834"/>
      <c r="AA53" s="834"/>
      <c r="AB53" s="834"/>
      <c r="AC53" s="834"/>
      <c r="AD53" s="834"/>
      <c r="AE53" s="834"/>
      <c r="AF53" s="834"/>
      <c r="AG53" s="834"/>
      <c r="AH53" s="834"/>
      <c r="AI53" s="834"/>
      <c r="AJ53" s="834"/>
      <c r="AK53" s="834"/>
      <c r="AL53" s="834"/>
      <c r="AM53" s="834"/>
      <c r="AN53" s="834"/>
      <c r="AO53" s="834"/>
      <c r="AP53" s="834"/>
      <c r="AQ53" s="945" t="s">
        <v>673</v>
      </c>
      <c r="AR53" s="865"/>
      <c r="AS53" s="865"/>
      <c r="AT53" s="865"/>
      <c r="AU53" s="865"/>
      <c r="AV53" s="865"/>
      <c r="AW53" s="865"/>
      <c r="AX53" s="1411" t="str">
        <f>IF(入力シート!E181="","",入力シート!E181)</f>
        <v/>
      </c>
      <c r="AY53" s="1411"/>
      <c r="AZ53" s="1411"/>
      <c r="BA53" s="1411"/>
      <c r="BB53" s="1411"/>
      <c r="BC53" s="865" t="s">
        <v>1108</v>
      </c>
      <c r="BD53" s="865"/>
      <c r="BE53" s="1411" t="str">
        <f>IF(入力シート!H181="","",入力シート!H181)</f>
        <v/>
      </c>
      <c r="BF53" s="1411"/>
      <c r="BG53" s="1411"/>
      <c r="BH53" s="865" t="s">
        <v>1109</v>
      </c>
      <c r="BI53" s="865"/>
      <c r="BJ53" s="865"/>
      <c r="BK53" s="865"/>
      <c r="BL53" s="866"/>
      <c r="BM53" s="802"/>
      <c r="BN53" s="583"/>
    </row>
    <row r="54" spans="1:66" ht="20.100000000000001" customHeight="1" x14ac:dyDescent="0.15">
      <c r="A54" s="801"/>
      <c r="B54" s="1360"/>
      <c r="C54" s="1361"/>
      <c r="D54" s="838" t="s">
        <v>599</v>
      </c>
      <c r="E54" s="838"/>
      <c r="F54" s="838"/>
      <c r="G54" s="838"/>
      <c r="H54" s="838"/>
      <c r="I54" s="838"/>
      <c r="J54" s="838"/>
      <c r="K54" s="838"/>
      <c r="L54" s="838"/>
      <c r="M54" s="838"/>
      <c r="N54" s="838"/>
      <c r="O54" s="838"/>
      <c r="P54" s="838"/>
      <c r="Q54" s="838"/>
      <c r="R54" s="838"/>
      <c r="S54" s="838"/>
      <c r="T54" s="838"/>
      <c r="U54" s="838"/>
      <c r="V54" s="838"/>
      <c r="W54" s="838"/>
      <c r="X54" s="838"/>
      <c r="Y54" s="838"/>
      <c r="Z54" s="838"/>
      <c r="AA54" s="838"/>
      <c r="AB54" s="838"/>
      <c r="AC54" s="838"/>
      <c r="AD54" s="838"/>
      <c r="AE54" s="838"/>
      <c r="AF54" s="838"/>
      <c r="AG54" s="838"/>
      <c r="AH54" s="838"/>
      <c r="AI54" s="838"/>
      <c r="AJ54" s="838"/>
      <c r="AK54" s="838"/>
      <c r="AL54" s="838"/>
      <c r="AM54" s="838"/>
      <c r="AN54" s="838"/>
      <c r="AO54" s="838"/>
      <c r="AP54" s="839"/>
      <c r="AQ54" s="1408" t="str">
        <f>IF(入力シート!E176="","",IF(入力シート!E176="選択してください","",入力シート!E176))</f>
        <v/>
      </c>
      <c r="AR54" s="1409"/>
      <c r="AS54" s="1409"/>
      <c r="AT54" s="1409"/>
      <c r="AU54" s="1409"/>
      <c r="AV54" s="1409"/>
      <c r="AW54" s="1409"/>
      <c r="AX54" s="1409"/>
      <c r="AY54" s="1409"/>
      <c r="AZ54" s="1409"/>
      <c r="BA54" s="1409"/>
      <c r="BB54" s="1409"/>
      <c r="BC54" s="1409"/>
      <c r="BD54" s="1409"/>
      <c r="BE54" s="1409"/>
      <c r="BF54" s="1409"/>
      <c r="BG54" s="1409"/>
      <c r="BH54" s="1409"/>
      <c r="BI54" s="1409"/>
      <c r="BJ54" s="1409"/>
      <c r="BK54" s="1409"/>
      <c r="BL54" s="1410"/>
      <c r="BM54" s="802"/>
      <c r="BN54" s="583"/>
    </row>
    <row r="55" spans="1:66" ht="20.100000000000001" customHeight="1" x14ac:dyDescent="0.15">
      <c r="A55" s="801"/>
      <c r="B55" s="1360"/>
      <c r="C55" s="1361"/>
      <c r="D55" s="836" t="s">
        <v>600</v>
      </c>
      <c r="E55" s="836"/>
      <c r="F55" s="836"/>
      <c r="G55" s="836"/>
      <c r="H55" s="836"/>
      <c r="I55" s="836"/>
      <c r="J55" s="836"/>
      <c r="K55" s="836"/>
      <c r="L55" s="836"/>
      <c r="M55" s="836"/>
      <c r="N55" s="836"/>
      <c r="O55" s="836"/>
      <c r="P55" s="836"/>
      <c r="Q55" s="836"/>
      <c r="R55" s="836"/>
      <c r="S55" s="836"/>
      <c r="T55" s="836"/>
      <c r="U55" s="836"/>
      <c r="V55" s="836"/>
      <c r="W55" s="836"/>
      <c r="X55" s="836"/>
      <c r="Y55" s="836"/>
      <c r="Z55" s="836"/>
      <c r="AA55" s="836"/>
      <c r="AB55" s="836"/>
      <c r="AC55" s="836"/>
      <c r="AD55" s="836"/>
      <c r="AE55" s="836"/>
      <c r="AF55" s="836"/>
      <c r="AG55" s="836"/>
      <c r="AH55" s="836"/>
      <c r="AI55" s="836"/>
      <c r="AJ55" s="836"/>
      <c r="AK55" s="836"/>
      <c r="AL55" s="836"/>
      <c r="AM55" s="836"/>
      <c r="AN55" s="836"/>
      <c r="AO55" s="836"/>
      <c r="AP55" s="857"/>
      <c r="AQ55" s="1491"/>
      <c r="AR55" s="1520"/>
      <c r="AS55" s="1520"/>
      <c r="AT55" s="1520"/>
      <c r="AU55" s="1520"/>
      <c r="AV55" s="1520"/>
      <c r="AW55" s="1520"/>
      <c r="AX55" s="1520"/>
      <c r="AY55" s="1520"/>
      <c r="AZ55" s="1520"/>
      <c r="BA55" s="1520"/>
      <c r="BB55" s="1520"/>
      <c r="BC55" s="1520"/>
      <c r="BD55" s="1520"/>
      <c r="BE55" s="1520"/>
      <c r="BF55" s="1520"/>
      <c r="BG55" s="1520"/>
      <c r="BH55" s="1520"/>
      <c r="BI55" s="1520"/>
      <c r="BJ55" s="1520"/>
      <c r="BK55" s="1520"/>
      <c r="BL55" s="1521"/>
      <c r="BM55" s="802"/>
      <c r="BN55" s="583"/>
    </row>
    <row r="56" spans="1:66" ht="20.100000000000001" customHeight="1" x14ac:dyDescent="0.15">
      <c r="A56" s="801"/>
      <c r="B56" s="1360"/>
      <c r="C56" s="1361"/>
      <c r="D56" s="818"/>
      <c r="E56" s="818"/>
      <c r="F56" s="818"/>
      <c r="G56" s="818"/>
      <c r="H56" s="818"/>
      <c r="I56" s="818"/>
      <c r="J56" s="818"/>
      <c r="K56" s="818"/>
      <c r="L56" s="818"/>
      <c r="M56" s="818"/>
      <c r="N56" s="818"/>
      <c r="O56" s="818"/>
      <c r="P56" s="818"/>
      <c r="Q56" s="818"/>
      <c r="R56" s="818"/>
      <c r="S56" s="818"/>
      <c r="T56" s="818"/>
      <c r="U56" s="818"/>
      <c r="V56" s="818"/>
      <c r="W56" s="818"/>
      <c r="X56" s="818"/>
      <c r="Y56" s="818"/>
      <c r="Z56" s="818"/>
      <c r="AA56" s="818"/>
      <c r="AB56" s="818"/>
      <c r="AC56" s="818"/>
      <c r="AD56" s="818"/>
      <c r="AE56" s="818"/>
      <c r="AF56" s="818"/>
      <c r="AG56" s="818"/>
      <c r="AH56" s="818"/>
      <c r="AI56" s="818"/>
      <c r="AJ56" s="818"/>
      <c r="AK56" s="818"/>
      <c r="AL56" s="818"/>
      <c r="AM56" s="818"/>
      <c r="AN56" s="818"/>
      <c r="AO56" s="818"/>
      <c r="AP56" s="863"/>
      <c r="AQ56" s="1494"/>
      <c r="AR56" s="1522"/>
      <c r="AS56" s="1522"/>
      <c r="AT56" s="1522"/>
      <c r="AU56" s="1522"/>
      <c r="AV56" s="1522"/>
      <c r="AW56" s="1522"/>
      <c r="AX56" s="1522"/>
      <c r="AY56" s="1522"/>
      <c r="AZ56" s="1522"/>
      <c r="BA56" s="1522"/>
      <c r="BB56" s="1522"/>
      <c r="BC56" s="1522"/>
      <c r="BD56" s="1522"/>
      <c r="BE56" s="1522"/>
      <c r="BF56" s="1522"/>
      <c r="BG56" s="1522"/>
      <c r="BH56" s="1522"/>
      <c r="BI56" s="1522"/>
      <c r="BJ56" s="1522"/>
      <c r="BK56" s="1522"/>
      <c r="BL56" s="1523"/>
      <c r="BM56" s="802"/>
      <c r="BN56" s="583"/>
    </row>
    <row r="57" spans="1:66" ht="20.100000000000001" customHeight="1" x14ac:dyDescent="0.15">
      <c r="A57" s="801"/>
      <c r="B57" s="1360"/>
      <c r="C57" s="1361"/>
      <c r="D57" s="836" t="s">
        <v>602</v>
      </c>
      <c r="E57" s="836"/>
      <c r="F57" s="836"/>
      <c r="G57" s="836"/>
      <c r="H57" s="836"/>
      <c r="I57" s="836"/>
      <c r="J57" s="836"/>
      <c r="K57" s="836"/>
      <c r="L57" s="836"/>
      <c r="M57" s="836"/>
      <c r="N57" s="836"/>
      <c r="O57" s="836"/>
      <c r="P57" s="836"/>
      <c r="Q57" s="836"/>
      <c r="R57" s="836"/>
      <c r="S57" s="836"/>
      <c r="T57" s="836"/>
      <c r="U57" s="836"/>
      <c r="V57" s="836"/>
      <c r="W57" s="836"/>
      <c r="X57" s="836"/>
      <c r="Y57" s="836"/>
      <c r="Z57" s="836"/>
      <c r="AA57" s="836"/>
      <c r="AB57" s="836"/>
      <c r="AC57" s="836"/>
      <c r="AD57" s="836"/>
      <c r="AE57" s="836"/>
      <c r="AF57" s="836"/>
      <c r="AG57" s="836"/>
      <c r="AH57" s="836"/>
      <c r="AI57" s="836"/>
      <c r="AJ57" s="836"/>
      <c r="AK57" s="836"/>
      <c r="AL57" s="836"/>
      <c r="AM57" s="836"/>
      <c r="AN57" s="836"/>
      <c r="AO57" s="836"/>
      <c r="AP57" s="857"/>
      <c r="AQ57" s="1497"/>
      <c r="AR57" s="1492"/>
      <c r="AS57" s="1492"/>
      <c r="AT57" s="1492"/>
      <c r="AU57" s="1492"/>
      <c r="AV57" s="1492"/>
      <c r="AW57" s="1492"/>
      <c r="AX57" s="1492"/>
      <c r="AY57" s="1492"/>
      <c r="AZ57" s="1492"/>
      <c r="BA57" s="1492"/>
      <c r="BB57" s="1492"/>
      <c r="BC57" s="1492"/>
      <c r="BD57" s="1492"/>
      <c r="BE57" s="1492"/>
      <c r="BF57" s="1492"/>
      <c r="BG57" s="1492"/>
      <c r="BH57" s="1492"/>
      <c r="BI57" s="1492"/>
      <c r="BJ57" s="1492"/>
      <c r="BK57" s="1492"/>
      <c r="BL57" s="1493"/>
      <c r="BM57" s="802"/>
      <c r="BN57" s="583"/>
    </row>
    <row r="58" spans="1:66" ht="20.100000000000001" customHeight="1" x14ac:dyDescent="0.15">
      <c r="A58" s="801"/>
      <c r="B58" s="1360"/>
      <c r="C58" s="1361"/>
      <c r="D58" s="818"/>
      <c r="E58" s="818"/>
      <c r="F58" s="818"/>
      <c r="G58" s="818"/>
      <c r="H58" s="818"/>
      <c r="I58" s="818"/>
      <c r="J58" s="818"/>
      <c r="K58" s="818"/>
      <c r="L58" s="818"/>
      <c r="M58" s="818"/>
      <c r="N58" s="818"/>
      <c r="O58" s="818"/>
      <c r="P58" s="818"/>
      <c r="Q58" s="818"/>
      <c r="R58" s="818"/>
      <c r="S58" s="818"/>
      <c r="T58" s="818"/>
      <c r="U58" s="818"/>
      <c r="V58" s="818"/>
      <c r="W58" s="818"/>
      <c r="X58" s="818"/>
      <c r="Y58" s="818"/>
      <c r="Z58" s="818"/>
      <c r="AA58" s="818"/>
      <c r="AB58" s="818"/>
      <c r="AC58" s="818"/>
      <c r="AD58" s="818"/>
      <c r="AE58" s="818"/>
      <c r="AF58" s="818"/>
      <c r="AG58" s="818"/>
      <c r="AH58" s="818"/>
      <c r="AI58" s="818"/>
      <c r="AJ58" s="818"/>
      <c r="AK58" s="818"/>
      <c r="AL58" s="818"/>
      <c r="AM58" s="818"/>
      <c r="AN58" s="818"/>
      <c r="AO58" s="818"/>
      <c r="AP58" s="863"/>
      <c r="AQ58" s="945" t="s">
        <v>603</v>
      </c>
      <c r="AR58" s="969"/>
      <c r="AS58" s="969"/>
      <c r="AT58" s="969"/>
      <c r="AU58" s="969"/>
      <c r="AV58" s="969"/>
      <c r="AW58" s="969"/>
      <c r="AX58" s="969"/>
      <c r="AY58" s="969"/>
      <c r="AZ58" s="1508"/>
      <c r="BA58" s="1508"/>
      <c r="BB58" s="1508"/>
      <c r="BC58" s="1508"/>
      <c r="BD58" s="1508"/>
      <c r="BE58" s="1508"/>
      <c r="BF58" s="1508"/>
      <c r="BG58" s="1508"/>
      <c r="BH58" s="1508"/>
      <c r="BI58" s="1508"/>
      <c r="BJ58" s="969" t="s">
        <v>674</v>
      </c>
      <c r="BK58" s="969"/>
      <c r="BL58" s="970"/>
      <c r="BM58" s="802"/>
      <c r="BN58" s="583"/>
    </row>
    <row r="59" spans="1:66" ht="20.100000000000001" customHeight="1" x14ac:dyDescent="0.15">
      <c r="A59" s="801"/>
      <c r="B59" s="1360"/>
      <c r="C59" s="1361"/>
      <c r="D59" s="805" t="s">
        <v>605</v>
      </c>
      <c r="E59" s="805"/>
      <c r="F59" s="805"/>
      <c r="G59" s="805"/>
      <c r="H59" s="805"/>
      <c r="I59" s="805"/>
      <c r="J59" s="805"/>
      <c r="K59" s="805"/>
      <c r="L59" s="805"/>
      <c r="M59" s="805"/>
      <c r="N59" s="805"/>
      <c r="O59" s="805"/>
      <c r="P59" s="805"/>
      <c r="Q59" s="805"/>
      <c r="R59" s="805"/>
      <c r="S59" s="805"/>
      <c r="T59" s="805"/>
      <c r="U59" s="805"/>
      <c r="V59" s="805"/>
      <c r="W59" s="805"/>
      <c r="X59" s="805"/>
      <c r="Y59" s="805"/>
      <c r="Z59" s="805"/>
      <c r="AA59" s="805"/>
      <c r="AB59" s="805"/>
      <c r="AC59" s="805"/>
      <c r="AD59" s="805"/>
      <c r="AE59" s="805"/>
      <c r="AF59" s="805"/>
      <c r="AG59" s="805"/>
      <c r="AH59" s="805"/>
      <c r="AI59" s="805"/>
      <c r="AJ59" s="805"/>
      <c r="AK59" s="805"/>
      <c r="AL59" s="805"/>
      <c r="AM59" s="805"/>
      <c r="AN59" s="805"/>
      <c r="AO59" s="805"/>
      <c r="AP59" s="805"/>
      <c r="AQ59" s="1524"/>
      <c r="AR59" s="1525"/>
      <c r="AS59" s="1525"/>
      <c r="AT59" s="1525"/>
      <c r="AU59" s="1525"/>
      <c r="AV59" s="1525"/>
      <c r="AW59" s="1525"/>
      <c r="AX59" s="1525"/>
      <c r="AY59" s="859" t="s">
        <v>675</v>
      </c>
      <c r="AZ59" s="859"/>
      <c r="BA59" s="859"/>
      <c r="BB59" s="1484"/>
      <c r="BC59" s="1484"/>
      <c r="BD59" s="1484"/>
      <c r="BE59" s="1484"/>
      <c r="BF59" s="1484"/>
      <c r="BG59" s="1484"/>
      <c r="BH59" s="1484"/>
      <c r="BI59" s="1484"/>
      <c r="BJ59" s="859" t="s">
        <v>676</v>
      </c>
      <c r="BK59" s="859"/>
      <c r="BL59" s="861"/>
      <c r="BM59" s="802"/>
      <c r="BN59" s="583"/>
    </row>
    <row r="60" spans="1:66" ht="20.100000000000001" customHeight="1" x14ac:dyDescent="0.15">
      <c r="A60" s="801"/>
      <c r="B60" s="1360"/>
      <c r="C60" s="1361"/>
      <c r="D60" s="822" t="s">
        <v>608</v>
      </c>
      <c r="E60" s="822"/>
      <c r="F60" s="822"/>
      <c r="G60" s="822"/>
      <c r="H60" s="822"/>
      <c r="I60" s="822"/>
      <c r="J60" s="822"/>
      <c r="K60" s="822"/>
      <c r="L60" s="822"/>
      <c r="M60" s="822"/>
      <c r="N60" s="822"/>
      <c r="O60" s="822"/>
      <c r="P60" s="822"/>
      <c r="Q60" s="822"/>
      <c r="R60" s="822"/>
      <c r="S60" s="822"/>
      <c r="T60" s="822"/>
      <c r="U60" s="822"/>
      <c r="V60" s="822"/>
      <c r="W60" s="822"/>
      <c r="X60" s="822"/>
      <c r="Y60" s="822"/>
      <c r="Z60" s="822"/>
      <c r="AA60" s="822"/>
      <c r="AB60" s="822"/>
      <c r="AC60" s="822"/>
      <c r="AD60" s="822"/>
      <c r="AE60" s="822"/>
      <c r="AF60" s="822"/>
      <c r="AG60" s="822"/>
      <c r="AH60" s="822"/>
      <c r="AI60" s="822"/>
      <c r="AJ60" s="822"/>
      <c r="AK60" s="822"/>
      <c r="AL60" s="822"/>
      <c r="AM60" s="822"/>
      <c r="AN60" s="822"/>
      <c r="AO60" s="822"/>
      <c r="AP60" s="822"/>
      <c r="AQ60" s="1252" t="str">
        <f>IF(入力シート!$E$177="","",IF(入力シート!$E$177="選択してください","",入力シート!$E$177))</f>
        <v/>
      </c>
      <c r="AR60" s="1236"/>
      <c r="AS60" s="1236"/>
      <c r="AT60" s="1236"/>
      <c r="AU60" s="1236"/>
      <c r="AV60" s="1236"/>
      <c r="AW60" s="1236"/>
      <c r="AX60" s="1236"/>
      <c r="AY60" s="1236"/>
      <c r="AZ60" s="1236"/>
      <c r="BA60" s="1236"/>
      <c r="BB60" s="1236"/>
      <c r="BC60" s="1236"/>
      <c r="BD60" s="1236"/>
      <c r="BE60" s="1236"/>
      <c r="BF60" s="1236"/>
      <c r="BG60" s="1236"/>
      <c r="BH60" s="1236"/>
      <c r="BI60" s="1236"/>
      <c r="BJ60" s="1236"/>
      <c r="BK60" s="1236"/>
      <c r="BL60" s="1253"/>
      <c r="BM60" s="802"/>
      <c r="BN60" s="583"/>
    </row>
    <row r="61" spans="1:66" ht="20.100000000000001" customHeight="1" x14ac:dyDescent="0.15">
      <c r="A61" s="801"/>
      <c r="B61" s="1360"/>
      <c r="C61" s="1361"/>
      <c r="D61" s="836" t="s">
        <v>609</v>
      </c>
      <c r="E61" s="836"/>
      <c r="F61" s="836"/>
      <c r="G61" s="836"/>
      <c r="H61" s="836"/>
      <c r="I61" s="836"/>
      <c r="J61" s="836"/>
      <c r="K61" s="836"/>
      <c r="L61" s="836"/>
      <c r="M61" s="836"/>
      <c r="N61" s="836"/>
      <c r="O61" s="836"/>
      <c r="P61" s="836"/>
      <c r="Q61" s="836"/>
      <c r="R61" s="857"/>
      <c r="S61" s="856" t="s">
        <v>610</v>
      </c>
      <c r="T61" s="836"/>
      <c r="U61" s="836"/>
      <c r="V61" s="836"/>
      <c r="W61" s="836"/>
      <c r="X61" s="836"/>
      <c r="Y61" s="836"/>
      <c r="Z61" s="836"/>
      <c r="AA61" s="836"/>
      <c r="AB61" s="836"/>
      <c r="AC61" s="836"/>
      <c r="AD61" s="836"/>
      <c r="AE61" s="836"/>
      <c r="AF61" s="836"/>
      <c r="AG61" s="836"/>
      <c r="AH61" s="836"/>
      <c r="AI61" s="836"/>
      <c r="AJ61" s="836"/>
      <c r="AK61" s="836"/>
      <c r="AL61" s="836"/>
      <c r="AM61" s="836"/>
      <c r="AN61" s="836"/>
      <c r="AO61" s="836"/>
      <c r="AP61" s="836"/>
      <c r="AQ61" s="1486" t="s">
        <v>611</v>
      </c>
      <c r="AR61" s="1526"/>
      <c r="AS61" s="1526"/>
      <c r="AT61" s="1526"/>
      <c r="AU61" s="1526"/>
      <c r="AV61" s="1526"/>
      <c r="AW61" s="1526"/>
      <c r="AX61" s="1526"/>
      <c r="AY61" s="1526"/>
      <c r="AZ61" s="1526"/>
      <c r="BA61" s="1526"/>
      <c r="BB61" s="1526"/>
      <c r="BC61" s="1526"/>
      <c r="BD61" s="1526"/>
      <c r="BE61" s="1526"/>
      <c r="BF61" s="1526"/>
      <c r="BG61" s="1526"/>
      <c r="BH61" s="1526"/>
      <c r="BI61" s="1526"/>
      <c r="BJ61" s="1526"/>
      <c r="BK61" s="1526"/>
      <c r="BL61" s="1527"/>
      <c r="BM61" s="802"/>
      <c r="BN61" s="583"/>
    </row>
    <row r="62" spans="1:66" ht="20.100000000000001" customHeight="1" x14ac:dyDescent="0.15">
      <c r="A62" s="801"/>
      <c r="B62" s="1360"/>
      <c r="C62" s="1361"/>
      <c r="D62" s="809"/>
      <c r="E62" s="809"/>
      <c r="F62" s="809"/>
      <c r="G62" s="809"/>
      <c r="H62" s="809"/>
      <c r="I62" s="809"/>
      <c r="J62" s="809"/>
      <c r="K62" s="809"/>
      <c r="L62" s="809"/>
      <c r="M62" s="809"/>
      <c r="N62" s="809"/>
      <c r="O62" s="809"/>
      <c r="P62" s="809"/>
      <c r="Q62" s="809"/>
      <c r="R62" s="867"/>
      <c r="S62" s="808"/>
      <c r="T62" s="809"/>
      <c r="U62" s="809"/>
      <c r="V62" s="809"/>
      <c r="W62" s="809"/>
      <c r="X62" s="809"/>
      <c r="Y62" s="809"/>
      <c r="Z62" s="809"/>
      <c r="AA62" s="809"/>
      <c r="AB62" s="809"/>
      <c r="AC62" s="809"/>
      <c r="AD62" s="809"/>
      <c r="AE62" s="809"/>
      <c r="AF62" s="809"/>
      <c r="AG62" s="809"/>
      <c r="AH62" s="809"/>
      <c r="AI62" s="809"/>
      <c r="AJ62" s="809"/>
      <c r="AK62" s="809"/>
      <c r="AL62" s="809"/>
      <c r="AM62" s="809"/>
      <c r="AN62" s="809"/>
      <c r="AO62" s="809"/>
      <c r="AP62" s="809"/>
      <c r="AQ62" s="1498"/>
      <c r="AR62" s="1499"/>
      <c r="AS62" s="1499"/>
      <c r="AT62" s="1499"/>
      <c r="AU62" s="1499"/>
      <c r="AV62" s="1499"/>
      <c r="AW62" s="1499"/>
      <c r="AX62" s="1499"/>
      <c r="AY62" s="1499"/>
      <c r="AZ62" s="1499"/>
      <c r="BA62" s="1499"/>
      <c r="BB62" s="1499"/>
      <c r="BC62" s="1499"/>
      <c r="BD62" s="1499"/>
      <c r="BE62" s="1499"/>
      <c r="BF62" s="1499"/>
      <c r="BG62" s="1499"/>
      <c r="BH62" s="1499"/>
      <c r="BI62" s="1499"/>
      <c r="BJ62" s="1499"/>
      <c r="BK62" s="1499"/>
      <c r="BL62" s="1500"/>
      <c r="BM62" s="802"/>
      <c r="BN62" s="583"/>
    </row>
    <row r="63" spans="1:66" ht="20.100000000000001" customHeight="1" x14ac:dyDescent="0.15">
      <c r="A63" s="801"/>
      <c r="B63" s="1360"/>
      <c r="C63" s="1361"/>
      <c r="D63" s="809"/>
      <c r="E63" s="809"/>
      <c r="F63" s="809"/>
      <c r="G63" s="809"/>
      <c r="H63" s="809"/>
      <c r="I63" s="809"/>
      <c r="J63" s="809"/>
      <c r="K63" s="809"/>
      <c r="L63" s="809"/>
      <c r="M63" s="809"/>
      <c r="N63" s="809"/>
      <c r="O63" s="809"/>
      <c r="P63" s="809"/>
      <c r="Q63" s="809"/>
      <c r="R63" s="867"/>
      <c r="S63" s="862"/>
      <c r="T63" s="818"/>
      <c r="U63" s="818"/>
      <c r="V63" s="818"/>
      <c r="W63" s="818"/>
      <c r="X63" s="818"/>
      <c r="Y63" s="818"/>
      <c r="Z63" s="818"/>
      <c r="AA63" s="818"/>
      <c r="AB63" s="818"/>
      <c r="AC63" s="818"/>
      <c r="AD63" s="818"/>
      <c r="AE63" s="818"/>
      <c r="AF63" s="818"/>
      <c r="AG63" s="818"/>
      <c r="AH63" s="818"/>
      <c r="AI63" s="818"/>
      <c r="AJ63" s="818"/>
      <c r="AK63" s="818"/>
      <c r="AL63" s="818"/>
      <c r="AM63" s="818"/>
      <c r="AN63" s="818"/>
      <c r="AO63" s="818"/>
      <c r="AP63" s="818"/>
      <c r="AQ63" s="1501"/>
      <c r="AR63" s="1502"/>
      <c r="AS63" s="1502"/>
      <c r="AT63" s="1502"/>
      <c r="AU63" s="1502"/>
      <c r="AV63" s="1502"/>
      <c r="AW63" s="1502"/>
      <c r="AX63" s="1502"/>
      <c r="AY63" s="1502"/>
      <c r="AZ63" s="1502"/>
      <c r="BA63" s="1502"/>
      <c r="BB63" s="1502"/>
      <c r="BC63" s="1502"/>
      <c r="BD63" s="1502"/>
      <c r="BE63" s="1502"/>
      <c r="BF63" s="1502"/>
      <c r="BG63" s="1502"/>
      <c r="BH63" s="1502"/>
      <c r="BI63" s="1502"/>
      <c r="BJ63" s="1502"/>
      <c r="BK63" s="1502"/>
      <c r="BL63" s="1503"/>
      <c r="BM63" s="802"/>
      <c r="BN63" s="583"/>
    </row>
    <row r="64" spans="1:66" ht="20.100000000000001" customHeight="1" x14ac:dyDescent="0.15">
      <c r="A64" s="801"/>
      <c r="B64" s="1360"/>
      <c r="C64" s="1361"/>
      <c r="D64" s="809"/>
      <c r="E64" s="809"/>
      <c r="F64" s="809"/>
      <c r="G64" s="809"/>
      <c r="H64" s="809"/>
      <c r="I64" s="809"/>
      <c r="J64" s="809"/>
      <c r="K64" s="809"/>
      <c r="L64" s="809"/>
      <c r="M64" s="809"/>
      <c r="N64" s="809"/>
      <c r="O64" s="809"/>
      <c r="P64" s="809"/>
      <c r="Q64" s="809"/>
      <c r="R64" s="867"/>
      <c r="S64" s="836" t="s">
        <v>661</v>
      </c>
      <c r="T64" s="836"/>
      <c r="U64" s="836"/>
      <c r="V64" s="836"/>
      <c r="W64" s="836"/>
      <c r="X64" s="836"/>
      <c r="Y64" s="836"/>
      <c r="Z64" s="836"/>
      <c r="AA64" s="836"/>
      <c r="AB64" s="836"/>
      <c r="AC64" s="836"/>
      <c r="AD64" s="836"/>
      <c r="AE64" s="836"/>
      <c r="AF64" s="836"/>
      <c r="AG64" s="836"/>
      <c r="AH64" s="836"/>
      <c r="AI64" s="836"/>
      <c r="AJ64" s="857"/>
      <c r="AK64" s="971" t="s">
        <v>613</v>
      </c>
      <c r="AL64" s="972"/>
      <c r="AM64" s="972"/>
      <c r="AN64" s="972"/>
      <c r="AO64" s="972"/>
      <c r="AP64" s="973"/>
      <c r="AQ64" s="1504"/>
      <c r="AR64" s="1505"/>
      <c r="AS64" s="1505"/>
      <c r="AT64" s="1505"/>
      <c r="AU64" s="1505"/>
      <c r="AV64" s="1505"/>
      <c r="AW64" s="1505"/>
      <c r="AX64" s="1505"/>
      <c r="AY64" s="1505"/>
      <c r="AZ64" s="1505"/>
      <c r="BA64" s="1505"/>
      <c r="BB64" s="1505"/>
      <c r="BC64" s="1505"/>
      <c r="BD64" s="1505"/>
      <c r="BE64" s="1505"/>
      <c r="BF64" s="1505"/>
      <c r="BG64" s="1505"/>
      <c r="BH64" s="1505"/>
      <c r="BI64" s="1505"/>
      <c r="BJ64" s="1489" t="s">
        <v>614</v>
      </c>
      <c r="BK64" s="1489"/>
      <c r="BL64" s="1490"/>
      <c r="BM64" s="802"/>
      <c r="BN64" s="583"/>
    </row>
    <row r="65" spans="1:126" ht="20.100000000000001" customHeight="1" x14ac:dyDescent="0.15">
      <c r="A65" s="801"/>
      <c r="B65" s="1360"/>
      <c r="C65" s="1361"/>
      <c r="D65" s="809"/>
      <c r="E65" s="809"/>
      <c r="F65" s="809"/>
      <c r="G65" s="809"/>
      <c r="H65" s="809"/>
      <c r="I65" s="809"/>
      <c r="J65" s="809"/>
      <c r="K65" s="809"/>
      <c r="L65" s="809"/>
      <c r="M65" s="809"/>
      <c r="N65" s="809"/>
      <c r="O65" s="809"/>
      <c r="P65" s="809"/>
      <c r="Q65" s="809"/>
      <c r="R65" s="867"/>
      <c r="S65" s="809"/>
      <c r="T65" s="809"/>
      <c r="U65" s="809"/>
      <c r="V65" s="809"/>
      <c r="W65" s="809"/>
      <c r="X65" s="809"/>
      <c r="Y65" s="809"/>
      <c r="Z65" s="809"/>
      <c r="AA65" s="809"/>
      <c r="AB65" s="809"/>
      <c r="AC65" s="809"/>
      <c r="AD65" s="809"/>
      <c r="AE65" s="809"/>
      <c r="AF65" s="809"/>
      <c r="AG65" s="809"/>
      <c r="AH65" s="809"/>
      <c r="AI65" s="809"/>
      <c r="AJ65" s="867"/>
      <c r="AK65" s="1009"/>
      <c r="AL65" s="1010" t="s">
        <v>1336</v>
      </c>
      <c r="AM65" s="1011"/>
      <c r="AN65" s="1011"/>
      <c r="AO65" s="1011"/>
      <c r="AP65" s="1012"/>
      <c r="AQ65" s="1483" t="s">
        <v>616</v>
      </c>
      <c r="AR65" s="1411"/>
      <c r="AS65" s="1485"/>
      <c r="AT65" s="1485"/>
      <c r="AU65" s="1485"/>
      <c r="AV65" s="1485"/>
      <c r="AW65" s="1485"/>
      <c r="AX65" s="977" t="s">
        <v>617</v>
      </c>
      <c r="AY65" s="1485"/>
      <c r="AZ65" s="1485"/>
      <c r="BA65" s="1485"/>
      <c r="BB65" s="1485"/>
      <c r="BC65" s="1485"/>
      <c r="BD65" s="1485"/>
      <c r="BE65" s="1485"/>
      <c r="BF65" s="1485"/>
      <c r="BG65" s="1485"/>
      <c r="BH65" s="1485"/>
      <c r="BI65" s="1485"/>
      <c r="BJ65" s="1541" t="s">
        <v>614</v>
      </c>
      <c r="BK65" s="1541"/>
      <c r="BL65" s="1542"/>
      <c r="BM65" s="802"/>
      <c r="BN65" s="583"/>
    </row>
    <row r="66" spans="1:126" ht="20.100000000000001" customHeight="1" x14ac:dyDescent="0.15">
      <c r="A66" s="801"/>
      <c r="B66" s="1362"/>
      <c r="C66" s="1363"/>
      <c r="D66" s="855" t="s">
        <v>890</v>
      </c>
      <c r="E66" s="805"/>
      <c r="F66" s="805"/>
      <c r="G66" s="805"/>
      <c r="H66" s="805"/>
      <c r="I66" s="805"/>
      <c r="J66" s="805"/>
      <c r="K66" s="805"/>
      <c r="L66" s="805"/>
      <c r="M66" s="805"/>
      <c r="N66" s="805"/>
      <c r="O66" s="805"/>
      <c r="P66" s="805"/>
      <c r="Q66" s="805"/>
      <c r="R66" s="805"/>
      <c r="S66" s="805"/>
      <c r="T66" s="805"/>
      <c r="U66" s="805"/>
      <c r="V66" s="805"/>
      <c r="W66" s="805"/>
      <c r="X66" s="805"/>
      <c r="Y66" s="805"/>
      <c r="Z66" s="805"/>
      <c r="AA66" s="805"/>
      <c r="AB66" s="805"/>
      <c r="AC66" s="805"/>
      <c r="AD66" s="805"/>
      <c r="AE66" s="805"/>
      <c r="AF66" s="805"/>
      <c r="AG66" s="805"/>
      <c r="AH66" s="805"/>
      <c r="AI66" s="805"/>
      <c r="AJ66" s="805"/>
      <c r="AK66" s="799"/>
      <c r="AL66" s="799"/>
      <c r="AM66" s="799"/>
      <c r="AN66" s="799"/>
      <c r="AO66" s="799"/>
      <c r="AP66" s="1013"/>
      <c r="AQ66" s="1513"/>
      <c r="AR66" s="1514"/>
      <c r="AS66" s="1514"/>
      <c r="AT66" s="1514"/>
      <c r="AU66" s="1514"/>
      <c r="AV66" s="1514"/>
      <c r="AW66" s="1514"/>
      <c r="AX66" s="1514"/>
      <c r="AY66" s="1514"/>
      <c r="AZ66" s="1514"/>
      <c r="BA66" s="1514"/>
      <c r="BB66" s="1514"/>
      <c r="BC66" s="1514"/>
      <c r="BD66" s="1514"/>
      <c r="BE66" s="1514"/>
      <c r="BF66" s="1514"/>
      <c r="BG66" s="1514"/>
      <c r="BH66" s="1514"/>
      <c r="BI66" s="1514"/>
      <c r="BJ66" s="1514"/>
      <c r="BK66" s="1514"/>
      <c r="BL66" s="1515"/>
      <c r="BM66" s="802"/>
      <c r="BN66" s="583"/>
    </row>
    <row r="67" spans="1:126" ht="20.100000000000001" customHeight="1" x14ac:dyDescent="0.15">
      <c r="A67" s="801"/>
      <c r="B67" s="1014"/>
      <c r="C67" s="1014"/>
      <c r="D67" s="803"/>
      <c r="E67" s="803"/>
      <c r="F67" s="803"/>
      <c r="G67" s="803"/>
      <c r="H67" s="803"/>
      <c r="I67" s="803"/>
      <c r="J67" s="803"/>
      <c r="K67" s="803"/>
      <c r="L67" s="803"/>
      <c r="M67" s="803"/>
      <c r="N67" s="803"/>
      <c r="O67" s="803"/>
      <c r="P67" s="803"/>
      <c r="Q67" s="803"/>
      <c r="R67" s="803"/>
      <c r="S67" s="803"/>
      <c r="T67" s="803"/>
      <c r="U67" s="803"/>
      <c r="V67" s="803"/>
      <c r="W67" s="803"/>
      <c r="X67" s="803"/>
      <c r="Y67" s="803"/>
      <c r="Z67" s="803"/>
      <c r="AA67" s="803"/>
      <c r="AB67" s="803"/>
      <c r="AC67" s="803"/>
      <c r="AD67" s="803"/>
      <c r="AE67" s="803"/>
      <c r="AF67" s="803"/>
      <c r="AG67" s="803"/>
      <c r="AH67" s="803"/>
      <c r="AI67" s="803"/>
      <c r="AJ67" s="803"/>
      <c r="AK67" s="803"/>
      <c r="AL67" s="803"/>
      <c r="AM67" s="803"/>
      <c r="AN67" s="803"/>
      <c r="AO67" s="803"/>
      <c r="AP67" s="803"/>
      <c r="AQ67" s="803"/>
      <c r="AR67" s="803"/>
      <c r="AS67" s="803"/>
      <c r="AT67" s="803"/>
      <c r="AU67" s="803"/>
      <c r="AV67" s="803"/>
      <c r="AW67" s="803"/>
      <c r="AX67" s="803"/>
      <c r="AY67" s="803"/>
      <c r="AZ67" s="803"/>
      <c r="BA67" s="803"/>
      <c r="BB67" s="803"/>
      <c r="BC67" s="803"/>
      <c r="BD67" s="803"/>
      <c r="BE67" s="803"/>
      <c r="BF67" s="803"/>
      <c r="BG67" s="803"/>
      <c r="BH67" s="803"/>
      <c r="BI67" s="803"/>
      <c r="BJ67" s="803"/>
      <c r="BK67" s="803"/>
      <c r="BL67" s="803"/>
      <c r="BM67" s="802"/>
      <c r="BN67" s="583"/>
    </row>
    <row r="68" spans="1:126" ht="20.100000000000001" customHeight="1" x14ac:dyDescent="0.15">
      <c r="A68" s="801"/>
      <c r="B68" s="803" t="s">
        <v>618</v>
      </c>
      <c r="C68" s="803"/>
      <c r="D68" s="983"/>
      <c r="E68" s="983"/>
      <c r="F68" s="983"/>
      <c r="G68" s="983"/>
      <c r="H68" s="983"/>
      <c r="I68" s="983"/>
      <c r="J68" s="983"/>
      <c r="K68" s="983"/>
      <c r="L68" s="983"/>
      <c r="M68" s="983"/>
      <c r="N68" s="983"/>
      <c r="O68" s="983"/>
      <c r="P68" s="983"/>
      <c r="Q68" s="983"/>
      <c r="R68" s="983"/>
      <c r="S68" s="983"/>
      <c r="T68" s="983"/>
      <c r="U68" s="983"/>
      <c r="V68" s="983"/>
      <c r="W68" s="983"/>
      <c r="X68" s="983"/>
      <c r="Y68" s="983"/>
      <c r="Z68" s="983"/>
      <c r="AA68" s="983"/>
      <c r="AB68" s="983"/>
      <c r="AC68" s="983"/>
      <c r="AD68" s="983"/>
      <c r="AE68" s="983"/>
      <c r="AF68" s="983"/>
      <c r="AG68" s="1015"/>
      <c r="AH68" s="1015"/>
      <c r="AI68" s="983"/>
      <c r="AJ68" s="983"/>
      <c r="AK68" s="983"/>
      <c r="AL68" s="983"/>
      <c r="AM68" s="983"/>
      <c r="AN68" s="983"/>
      <c r="AO68" s="983"/>
      <c r="AP68" s="983"/>
      <c r="AQ68" s="983"/>
      <c r="AR68" s="983"/>
      <c r="AS68" s="983"/>
      <c r="AT68" s="983"/>
      <c r="AU68" s="983"/>
      <c r="AV68" s="983"/>
      <c r="AW68" s="983"/>
      <c r="AX68" s="983"/>
      <c r="AY68" s="983"/>
      <c r="AZ68" s="983"/>
      <c r="BA68" s="983"/>
      <c r="BB68" s="983"/>
      <c r="BC68" s="983"/>
      <c r="BD68" s="983"/>
      <c r="BE68" s="983"/>
      <c r="BF68" s="983"/>
      <c r="BG68" s="983"/>
      <c r="BH68" s="983"/>
      <c r="BI68" s="983"/>
      <c r="BJ68" s="983"/>
      <c r="BK68" s="983"/>
      <c r="BL68" s="983"/>
      <c r="BM68" s="802"/>
      <c r="BN68" s="583"/>
    </row>
    <row r="69" spans="1:126" ht="20.100000000000001" customHeight="1" x14ac:dyDescent="0.15">
      <c r="A69" s="801"/>
      <c r="B69" s="809"/>
      <c r="C69" s="809" t="s">
        <v>619</v>
      </c>
      <c r="D69" s="983"/>
      <c r="E69" s="983"/>
      <c r="F69" s="983"/>
      <c r="G69" s="983"/>
      <c r="H69" s="983"/>
      <c r="I69" s="983"/>
      <c r="J69" s="983"/>
      <c r="K69" s="983"/>
      <c r="L69" s="983"/>
      <c r="M69" s="983"/>
      <c r="N69" s="983"/>
      <c r="O69" s="983"/>
      <c r="P69" s="983"/>
      <c r="Q69" s="983"/>
      <c r="R69" s="983"/>
      <c r="S69" s="983"/>
      <c r="T69" s="983"/>
      <c r="U69" s="983"/>
      <c r="V69" s="983"/>
      <c r="W69" s="983"/>
      <c r="X69" s="983"/>
      <c r="Y69" s="983"/>
      <c r="Z69" s="983"/>
      <c r="AA69" s="983"/>
      <c r="AB69" s="983"/>
      <c r="AC69" s="983"/>
      <c r="AD69" s="983"/>
      <c r="AE69" s="983"/>
      <c r="AF69" s="983"/>
      <c r="AG69" s="1015"/>
      <c r="AH69" s="1015"/>
      <c r="AI69" s="983"/>
      <c r="AJ69" s="983"/>
      <c r="AK69" s="983"/>
      <c r="AL69" s="983"/>
      <c r="AM69" s="983"/>
      <c r="AN69" s="983"/>
      <c r="AO69" s="983"/>
      <c r="AP69" s="983"/>
      <c r="AQ69" s="983"/>
      <c r="AR69" s="983"/>
      <c r="AS69" s="983"/>
      <c r="AT69" s="983"/>
      <c r="AU69" s="983"/>
      <c r="AV69" s="983"/>
      <c r="AW69" s="983"/>
      <c r="AX69" s="983"/>
      <c r="AY69" s="983"/>
      <c r="AZ69" s="983"/>
      <c r="BA69" s="983"/>
      <c r="BB69" s="983"/>
      <c r="BC69" s="983"/>
      <c r="BD69" s="983"/>
      <c r="BE69" s="983"/>
      <c r="BF69" s="983"/>
      <c r="BG69" s="983"/>
      <c r="BH69" s="983"/>
      <c r="BI69" s="983"/>
      <c r="BJ69" s="983"/>
      <c r="BK69" s="983"/>
      <c r="BL69" s="983"/>
      <c r="BM69" s="802"/>
      <c r="BN69" s="583"/>
    </row>
    <row r="70" spans="1:126" ht="20.100000000000001" customHeight="1" x14ac:dyDescent="0.15">
      <c r="A70" s="801"/>
      <c r="B70" s="809"/>
      <c r="C70" s="809" t="s">
        <v>677</v>
      </c>
      <c r="D70" s="983"/>
      <c r="E70" s="983"/>
      <c r="F70" s="983"/>
      <c r="G70" s="983"/>
      <c r="H70" s="983"/>
      <c r="I70" s="983"/>
      <c r="J70" s="983"/>
      <c r="K70" s="983"/>
      <c r="L70" s="983"/>
      <c r="M70" s="983"/>
      <c r="N70" s="983"/>
      <c r="O70" s="983"/>
      <c r="P70" s="983"/>
      <c r="Q70" s="983"/>
      <c r="R70" s="983"/>
      <c r="S70" s="983"/>
      <c r="T70" s="983"/>
      <c r="U70" s="983"/>
      <c r="V70" s="983"/>
      <c r="W70" s="983"/>
      <c r="X70" s="983"/>
      <c r="Y70" s="983"/>
      <c r="Z70" s="983"/>
      <c r="AA70" s="983"/>
      <c r="AB70" s="983"/>
      <c r="AC70" s="983"/>
      <c r="AD70" s="983"/>
      <c r="AE70" s="983"/>
      <c r="AF70" s="983"/>
      <c r="AG70" s="1015"/>
      <c r="AH70" s="1015"/>
      <c r="AI70" s="983"/>
      <c r="AJ70" s="983"/>
      <c r="AK70" s="983"/>
      <c r="AL70" s="983"/>
      <c r="AM70" s="983"/>
      <c r="AN70" s="983"/>
      <c r="AO70" s="983"/>
      <c r="AP70" s="983"/>
      <c r="AQ70" s="983"/>
      <c r="AR70" s="983"/>
      <c r="AS70" s="983"/>
      <c r="AT70" s="983"/>
      <c r="AU70" s="983"/>
      <c r="AV70" s="983"/>
      <c r="AW70" s="983"/>
      <c r="AX70" s="983"/>
      <c r="AY70" s="983"/>
      <c r="AZ70" s="983"/>
      <c r="BA70" s="983"/>
      <c r="BB70" s="983"/>
      <c r="BC70" s="983"/>
      <c r="BD70" s="983"/>
      <c r="BE70" s="983"/>
      <c r="BF70" s="983"/>
      <c r="BG70" s="983"/>
      <c r="BH70" s="983"/>
      <c r="BI70" s="983"/>
      <c r="BJ70" s="983"/>
      <c r="BK70" s="983"/>
      <c r="BL70" s="983"/>
      <c r="BM70" s="802"/>
      <c r="BN70" s="583"/>
    </row>
    <row r="71" spans="1:126" ht="20.100000000000001" customHeight="1" x14ac:dyDescent="0.15">
      <c r="A71" s="801"/>
      <c r="B71" s="809"/>
      <c r="C71" s="809" t="s">
        <v>621</v>
      </c>
      <c r="D71" s="960"/>
      <c r="E71" s="960"/>
      <c r="F71" s="960"/>
      <c r="G71" s="960"/>
      <c r="H71" s="960"/>
      <c r="I71" s="960"/>
      <c r="J71" s="960"/>
      <c r="K71" s="960"/>
      <c r="L71" s="960"/>
      <c r="M71" s="960"/>
      <c r="N71" s="960"/>
      <c r="O71" s="960"/>
      <c r="P71" s="960"/>
      <c r="Q71" s="960"/>
      <c r="R71" s="960"/>
      <c r="S71" s="960"/>
      <c r="T71" s="960"/>
      <c r="U71" s="960"/>
      <c r="V71" s="960"/>
      <c r="W71" s="960"/>
      <c r="X71" s="960"/>
      <c r="Y71" s="960"/>
      <c r="Z71" s="960"/>
      <c r="AA71" s="960"/>
      <c r="AB71" s="960"/>
      <c r="AC71" s="960"/>
      <c r="AD71" s="960"/>
      <c r="AE71" s="960"/>
      <c r="AF71" s="960"/>
      <c r="AG71" s="1016"/>
      <c r="AH71" s="1016"/>
      <c r="AI71" s="960"/>
      <c r="AJ71" s="960"/>
      <c r="AK71" s="960"/>
      <c r="AL71" s="960"/>
      <c r="AM71" s="960"/>
      <c r="AN71" s="960"/>
      <c r="AO71" s="960"/>
      <c r="AP71" s="960"/>
      <c r="AQ71" s="960"/>
      <c r="AR71" s="960"/>
      <c r="AS71" s="960"/>
      <c r="AT71" s="960"/>
      <c r="AU71" s="960"/>
      <c r="AV71" s="960"/>
      <c r="AW71" s="960"/>
      <c r="AX71" s="960"/>
      <c r="AY71" s="960"/>
      <c r="AZ71" s="960"/>
      <c r="BA71" s="960"/>
      <c r="BB71" s="960"/>
      <c r="BC71" s="960"/>
      <c r="BD71" s="960"/>
      <c r="BE71" s="960"/>
      <c r="BF71" s="960"/>
      <c r="BG71" s="960"/>
      <c r="BH71" s="960"/>
      <c r="BI71" s="960"/>
      <c r="BJ71" s="960"/>
      <c r="BK71" s="960"/>
      <c r="BL71" s="960"/>
      <c r="BM71" s="802"/>
      <c r="BN71" s="583"/>
    </row>
    <row r="72" spans="1:126" ht="20.100000000000001" customHeight="1" thickBot="1" x14ac:dyDescent="0.2">
      <c r="A72" s="848"/>
      <c r="B72" s="849"/>
      <c r="C72" s="849"/>
      <c r="D72" s="961"/>
      <c r="E72" s="961"/>
      <c r="F72" s="961"/>
      <c r="G72" s="961"/>
      <c r="H72" s="961"/>
      <c r="I72" s="961"/>
      <c r="J72" s="961"/>
      <c r="K72" s="961"/>
      <c r="L72" s="961"/>
      <c r="M72" s="961"/>
      <c r="N72" s="961"/>
      <c r="O72" s="961"/>
      <c r="P72" s="961"/>
      <c r="Q72" s="961"/>
      <c r="R72" s="961"/>
      <c r="S72" s="961"/>
      <c r="T72" s="961"/>
      <c r="U72" s="961"/>
      <c r="V72" s="961"/>
      <c r="W72" s="961"/>
      <c r="X72" s="961"/>
      <c r="Y72" s="961"/>
      <c r="Z72" s="961"/>
      <c r="AA72" s="961"/>
      <c r="AB72" s="961"/>
      <c r="AC72" s="961"/>
      <c r="AD72" s="961"/>
      <c r="AE72" s="961"/>
      <c r="AF72" s="961"/>
      <c r="AG72" s="1017"/>
      <c r="AH72" s="1017"/>
      <c r="AI72" s="961"/>
      <c r="AJ72" s="961"/>
      <c r="AK72" s="961"/>
      <c r="AL72" s="961"/>
      <c r="AM72" s="961"/>
      <c r="AN72" s="961"/>
      <c r="AO72" s="961"/>
      <c r="AP72" s="961"/>
      <c r="AQ72" s="961"/>
      <c r="AR72" s="961"/>
      <c r="AS72" s="961"/>
      <c r="AT72" s="961"/>
      <c r="AU72" s="961"/>
      <c r="AV72" s="961"/>
      <c r="AW72" s="961"/>
      <c r="AX72" s="961"/>
      <c r="AY72" s="961"/>
      <c r="AZ72" s="961"/>
      <c r="BA72" s="961"/>
      <c r="BB72" s="961"/>
      <c r="BC72" s="961"/>
      <c r="BD72" s="961"/>
      <c r="BE72" s="961"/>
      <c r="BF72" s="961"/>
      <c r="BG72" s="961"/>
      <c r="BH72" s="961"/>
      <c r="BI72" s="961"/>
      <c r="BJ72" s="961"/>
      <c r="BK72" s="961"/>
      <c r="BL72" s="961"/>
      <c r="BM72" s="850"/>
      <c r="BN72" s="583"/>
    </row>
    <row r="73" spans="1:126" ht="18.75" customHeight="1" x14ac:dyDescent="0.15">
      <c r="BH73" s="583"/>
      <c r="BI73" s="583"/>
    </row>
    <row r="74" spans="1:126" ht="18.75" customHeight="1" x14ac:dyDescent="0.15">
      <c r="BH74" s="583"/>
      <c r="BI74" s="583"/>
    </row>
    <row r="75" spans="1:126" ht="18.75" customHeight="1" x14ac:dyDescent="0.15">
      <c r="BH75" s="583"/>
      <c r="BI75" s="583"/>
    </row>
    <row r="76" spans="1:126" ht="18.600000000000001" customHeight="1" x14ac:dyDescent="0.15">
      <c r="BH76" s="583"/>
      <c r="BI76" s="583"/>
    </row>
    <row r="77" spans="1:126" ht="18.600000000000001" customHeight="1" x14ac:dyDescent="0.15">
      <c r="BH77" s="583"/>
      <c r="BI77" s="593"/>
      <c r="BJ77" s="583"/>
      <c r="DV77" s="583"/>
    </row>
    <row r="78" spans="1:126" ht="18.600000000000001" customHeight="1" x14ac:dyDescent="0.15">
      <c r="BH78" s="583"/>
      <c r="BI78" s="593"/>
      <c r="BJ78" s="583"/>
    </row>
    <row r="79" spans="1:126" ht="18.600000000000001" customHeight="1" x14ac:dyDescent="0.15">
      <c r="BH79" s="583"/>
      <c r="BI79" s="593"/>
      <c r="BJ79" s="583"/>
    </row>
    <row r="80" spans="1:126" ht="18.600000000000001" customHeight="1" x14ac:dyDescent="0.15">
      <c r="BH80" s="583"/>
      <c r="BI80" s="593"/>
      <c r="BJ80" s="583"/>
    </row>
    <row r="81" spans="60:126" ht="18.600000000000001" customHeight="1" x14ac:dyDescent="0.15">
      <c r="BH81" s="583"/>
      <c r="BI81" s="593"/>
      <c r="BJ81" s="583"/>
    </row>
    <row r="82" spans="60:126" ht="18.600000000000001" customHeight="1" x14ac:dyDescent="0.15">
      <c r="BH82" s="583"/>
      <c r="BI82" s="593"/>
      <c r="BJ82" s="583"/>
    </row>
    <row r="83" spans="60:126" ht="18.600000000000001" customHeight="1" x14ac:dyDescent="0.15">
      <c r="BH83" s="583"/>
      <c r="BI83" s="593"/>
      <c r="BJ83" s="583"/>
    </row>
    <row r="84" spans="60:126" ht="18.600000000000001" customHeight="1" x14ac:dyDescent="0.15">
      <c r="BH84" s="583"/>
      <c r="BI84" s="593"/>
      <c r="BJ84" s="583"/>
    </row>
    <row r="85" spans="60:126" x14ac:dyDescent="0.15">
      <c r="BH85" s="583"/>
      <c r="BI85" s="593"/>
      <c r="BJ85" s="583"/>
    </row>
    <row r="86" spans="60:126" x14ac:dyDescent="0.15">
      <c r="BH86" s="583"/>
      <c r="BI86" s="593"/>
      <c r="DU86" s="593"/>
    </row>
    <row r="87" spans="60:126" x14ac:dyDescent="0.15">
      <c r="BH87" s="583"/>
    </row>
    <row r="88" spans="60:126" x14ac:dyDescent="0.15">
      <c r="BH88" s="583"/>
    </row>
    <row r="89" spans="60:126" x14ac:dyDescent="0.15">
      <c r="BH89" s="583"/>
    </row>
    <row r="90" spans="60:126" x14ac:dyDescent="0.15">
      <c r="BH90" s="583"/>
    </row>
    <row r="91" spans="60:126" x14ac:dyDescent="0.15">
      <c r="BH91" s="583"/>
      <c r="DV91" s="583"/>
    </row>
    <row r="92" spans="60:126" x14ac:dyDescent="0.15">
      <c r="BH92" s="583"/>
      <c r="DV92" s="583"/>
    </row>
    <row r="93" spans="60:126" x14ac:dyDescent="0.15">
      <c r="BH93" s="583"/>
      <c r="DV93" s="583"/>
    </row>
    <row r="94" spans="60:126" x14ac:dyDescent="0.15">
      <c r="BH94" s="583"/>
      <c r="DV94" s="583"/>
    </row>
    <row r="95" spans="60:126" x14ac:dyDescent="0.15">
      <c r="BH95" s="583"/>
      <c r="DV95" s="583"/>
    </row>
    <row r="96" spans="60:126" x14ac:dyDescent="0.15">
      <c r="BH96" s="583"/>
      <c r="DV96" s="583"/>
    </row>
    <row r="97" spans="60:126" x14ac:dyDescent="0.15">
      <c r="BH97" s="583"/>
      <c r="DV97" s="583"/>
    </row>
    <row r="98" spans="60:126" x14ac:dyDescent="0.15">
      <c r="BH98" s="583"/>
      <c r="DV98" s="583"/>
    </row>
    <row r="99" spans="60:126" x14ac:dyDescent="0.15">
      <c r="BH99" s="583"/>
      <c r="DV99" s="593"/>
    </row>
  </sheetData>
  <sheetProtection password="E12F" sheet="1" objects="1" scenarios="1"/>
  <mergeCells count="113">
    <mergeCell ref="B40:C66"/>
    <mergeCell ref="BJ65:BL65"/>
    <mergeCell ref="AI29:AP29"/>
    <mergeCell ref="Y28:AF28"/>
    <mergeCell ref="AI28:AP28"/>
    <mergeCell ref="BC2:BM2"/>
    <mergeCell ref="A4:BM4"/>
    <mergeCell ref="AQ6:AS6"/>
    <mergeCell ref="AZ6:BL6"/>
    <mergeCell ref="AZ3:BL3"/>
    <mergeCell ref="E30:L30"/>
    <mergeCell ref="O28:V28"/>
    <mergeCell ref="O26:V26"/>
    <mergeCell ref="O27:V27"/>
    <mergeCell ref="AI30:AP30"/>
    <mergeCell ref="Y26:AF26"/>
    <mergeCell ref="O24:X25"/>
    <mergeCell ref="O29:V29"/>
    <mergeCell ref="BB13:BI13"/>
    <mergeCell ref="E27:L27"/>
    <mergeCell ref="E28:L28"/>
    <mergeCell ref="E29:L29"/>
    <mergeCell ref="AQ8:BL8"/>
    <mergeCell ref="AQ9:BI9"/>
    <mergeCell ref="A11:BM11"/>
    <mergeCell ref="BI1:BM1"/>
    <mergeCell ref="A1:E1"/>
    <mergeCell ref="F1:K1"/>
    <mergeCell ref="A7:BM7"/>
    <mergeCell ref="AS30:AZ30"/>
    <mergeCell ref="AS29:AZ29"/>
    <mergeCell ref="AS28:AZ28"/>
    <mergeCell ref="AS27:AZ27"/>
    <mergeCell ref="AS26:AZ26"/>
    <mergeCell ref="E23:N23"/>
    <mergeCell ref="E24:N25"/>
    <mergeCell ref="E26:L26"/>
    <mergeCell ref="AI26:AP26"/>
    <mergeCell ref="Y27:AF27"/>
    <mergeCell ref="AI27:AP27"/>
    <mergeCell ref="AQ12:BI12"/>
    <mergeCell ref="AQ13:AX13"/>
    <mergeCell ref="AQ14:BI14"/>
    <mergeCell ref="AQ15:BI15"/>
    <mergeCell ref="AQ16:BI16"/>
    <mergeCell ref="B19:C39"/>
    <mergeCell ref="A18:BM18"/>
    <mergeCell ref="AQ19:BI19"/>
    <mergeCell ref="AQ20:BI20"/>
    <mergeCell ref="I34:K34"/>
    <mergeCell ref="D34:H34"/>
    <mergeCell ref="O23:X23"/>
    <mergeCell ref="O30:V30"/>
    <mergeCell ref="D35:I35"/>
    <mergeCell ref="D36:K36"/>
    <mergeCell ref="D37:K37"/>
    <mergeCell ref="L36:BL36"/>
    <mergeCell ref="L37:BL37"/>
    <mergeCell ref="P32:V32"/>
    <mergeCell ref="Y29:AF29"/>
    <mergeCell ref="BC30:BJ30"/>
    <mergeCell ref="BC31:BJ31"/>
    <mergeCell ref="BC28:BJ28"/>
    <mergeCell ref="BC27:BJ27"/>
    <mergeCell ref="BC26:BJ26"/>
    <mergeCell ref="L34:T34"/>
    <mergeCell ref="AS65:AW65"/>
    <mergeCell ref="AY65:BI65"/>
    <mergeCell ref="AQ57:BL57"/>
    <mergeCell ref="AQ48:BI48"/>
    <mergeCell ref="AQ49:AX49"/>
    <mergeCell ref="BC49:BI49"/>
    <mergeCell ref="AQ50:BI50"/>
    <mergeCell ref="AQ51:BL51"/>
    <mergeCell ref="AY52:BI52"/>
    <mergeCell ref="AQ55:BL55"/>
    <mergeCell ref="AQ56:BL56"/>
    <mergeCell ref="AX53:BB53"/>
    <mergeCell ref="BE53:BG53"/>
    <mergeCell ref="AQ65:AR65"/>
    <mergeCell ref="AZ58:BI58"/>
    <mergeCell ref="BB59:BI59"/>
    <mergeCell ref="AQ60:BL60"/>
    <mergeCell ref="AQ59:AX59"/>
    <mergeCell ref="AQ54:BL54"/>
    <mergeCell ref="AQ61:BL61"/>
    <mergeCell ref="AQ62:BL63"/>
    <mergeCell ref="AQ64:BI64"/>
    <mergeCell ref="BJ64:BL64"/>
    <mergeCell ref="AQ66:BL66"/>
    <mergeCell ref="AS44:AX44"/>
    <mergeCell ref="AQ40:BL40"/>
    <mergeCell ref="AQ41:BI41"/>
    <mergeCell ref="AQ42:BI42"/>
    <mergeCell ref="AQ43:BI43"/>
    <mergeCell ref="AG1:AH1"/>
    <mergeCell ref="AQ46:AX46"/>
    <mergeCell ref="BB46:BI46"/>
    <mergeCell ref="AQ47:BI47"/>
    <mergeCell ref="AQ45:AX45"/>
    <mergeCell ref="BB45:BI45"/>
    <mergeCell ref="AQ22:BJ22"/>
    <mergeCell ref="Y23:AH23"/>
    <mergeCell ref="AI23:AR23"/>
    <mergeCell ref="AS23:BB23"/>
    <mergeCell ref="BC23:BL23"/>
    <mergeCell ref="Y24:AH25"/>
    <mergeCell ref="AI24:AR25"/>
    <mergeCell ref="AS24:BB25"/>
    <mergeCell ref="BC24:BL25"/>
    <mergeCell ref="Y30:AF30"/>
    <mergeCell ref="BD44:BI44"/>
    <mergeCell ref="BC29:BJ29"/>
  </mergeCells>
  <phoneticPr fontId="2"/>
  <conditionalFormatting sqref="AQ52:BL53">
    <cfRule type="expression" dxfId="86" priority="5">
      <formula>$AQ$51="無"</formula>
    </cfRule>
  </conditionalFormatting>
  <conditionalFormatting sqref="AQ12:BI12 AQ13:AX13 BB13:BI13 AQ14:BI16">
    <cfRule type="containsBlanks" dxfId="85" priority="24">
      <formula>LEN(TRIM(AQ12))=0</formula>
    </cfRule>
  </conditionalFormatting>
  <dataValidations count="3">
    <dataValidation type="list" allowBlank="1" showInputMessage="1" showErrorMessage="1" sqref="AQ57:BL57" xr:uid="{00000000-0002-0000-0900-000000000000}">
      <formula1>"有,無"</formula1>
    </dataValidation>
    <dataValidation type="list" allowBlank="1" showInputMessage="1" showErrorMessage="1" sqref="AQ55:BL55" xr:uid="{00000000-0002-0000-0900-000001000000}">
      <formula1>"電圧制御方式,電流制御方式"</formula1>
    </dataValidation>
    <dataValidation type="list" allowBlank="1" showInputMessage="1" sqref="AQ56:BL56" xr:uid="{00000000-0002-0000-0900-000002000000}">
      <formula1>"%抑制,その他（　　　　　）"</formula1>
    </dataValidation>
  </dataValidations>
  <hyperlinks>
    <hyperlink ref="A1" location="はじめに!A1" display="＜はじめにへ" xr:uid="{00000000-0004-0000-0900-000000000000}"/>
    <hyperlink ref="A1:E1" location="入力シート!Print_Area" display="＜入力シートへ" xr:uid="{00000000-0004-0000-0900-000001000000}"/>
    <hyperlink ref="BI1:BM1" location="'おわりに '!A1" display="おわりにへ＞" xr:uid="{00000000-0004-0000-0900-000002000000}"/>
  </hyperlinks>
  <pageMargins left="0.64" right="0.3" top="0.42" bottom="0.38" header="0.32" footer="0.28999999999999998"/>
  <pageSetup paperSize="9" scale="60" orientation="portrait"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22" id="{86865A09-0D5F-4318-BD91-620D12A85273}">
            <xm:f>入力シート!$E$78=1</xm:f>
            <x14:dxf>
              <fill>
                <patternFill>
                  <bgColor theme="0" tint="-0.24994659260841701"/>
                </patternFill>
              </fill>
            </x14:dxf>
          </x14:cfRule>
          <xm:sqref>M1</xm:sqref>
        </x14:conditionalFormatting>
        <x14:conditionalFormatting xmlns:xm="http://schemas.microsoft.com/office/excel/2006/main">
          <x14:cfRule type="expression" priority="6" id="{FC231846-20AC-4BB3-8BEF-A689B1AF85B7}">
            <xm:f>AND(はじめに!$AV$66="はい",AQ12="")</xm:f>
            <x14:dxf>
              <fill>
                <patternFill>
                  <bgColor rgb="FFFFFF00"/>
                </patternFill>
              </fill>
            </x14:dxf>
          </x14:cfRule>
          <xm:sqref>AQ12 AQ13 BB13 AQ14 AQ15 AQ16</xm:sqref>
        </x14:conditionalFormatting>
        <x14:conditionalFormatting xmlns:xm="http://schemas.microsoft.com/office/excel/2006/main">
          <x14:cfRule type="expression" priority="3" id="{44330CCD-1CDA-4482-ABC6-B2412F21A82F}">
            <xm:f>AND(はじめに!$AV$53&lt;&gt;"はい",はじめに!$AV$66&lt;&gt;"はい")</xm:f>
            <x14:dxf>
              <fill>
                <patternFill>
                  <bgColor theme="0" tint="-0.24994659260841701"/>
                </patternFill>
              </fill>
            </x14:dxf>
          </x14:cfRule>
          <x14:cfRule type="expression" priority="4" id="{A115A1C7-429C-457B-B413-C99D16A04C12}">
            <xm:f>入力シート!$E$78&lt;3</xm:f>
            <x14:dxf>
              <fill>
                <patternFill>
                  <bgColor theme="0" tint="-0.24994659260841701"/>
                </patternFill>
              </fill>
            </x14:dxf>
          </x14:cfRule>
          <xm:sqref>A2:BM33 A67:BM72 AQ64:BM64 A40:B40 D40:BM63 D64:AJ64 A41:A66 D65:BM66 A35:BM39 A34:S34 U34:BM34</xm:sqref>
        </x14:conditionalFormatting>
        <x14:conditionalFormatting xmlns:xm="http://schemas.microsoft.com/office/excel/2006/main">
          <x14:cfRule type="expression" priority="1" id="{062BDCD8-5A9E-4FA5-B8D4-573F05281084}">
            <xm:f>AND(はじめに!$AV$53&lt;&gt;"はい",はじめに!$AV$66&lt;&gt;"はい")</xm:f>
            <x14:dxf>
              <fill>
                <patternFill>
                  <bgColor theme="0" tint="-0.24994659260841701"/>
                </patternFill>
              </fill>
            </x14:dxf>
          </x14:cfRule>
          <x14:cfRule type="expression" priority="2" id="{A5A5FC8E-29B6-4AE4-B06E-3A619BFCC17B}">
            <xm:f>入力シート!$E$78&lt;2</xm:f>
            <x14:dxf>
              <fill>
                <patternFill>
                  <bgColor theme="0" tint="-0.24994659260841701"/>
                </patternFill>
              </fill>
            </x14:dxf>
          </x14:cfRule>
          <xm:sqref>AK64:AP64</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pageSetUpPr fitToPage="1"/>
  </sheetPr>
  <dimension ref="A1:DG62"/>
  <sheetViews>
    <sheetView showGridLines="0" view="pageBreakPreview" zoomScale="80" zoomScaleNormal="80" zoomScaleSheetLayoutView="80" workbookViewId="0">
      <pane ySplit="1" topLeftCell="A2" activePane="bottomLeft" state="frozen"/>
      <selection pane="bottomLeft" sqref="A1:E1"/>
    </sheetView>
  </sheetViews>
  <sheetFormatPr defaultColWidth="9" defaultRowHeight="13.5" x14ac:dyDescent="0.15"/>
  <cols>
    <col min="1" max="65" width="2.125" style="361" customWidth="1"/>
    <col min="66" max="133" width="2" style="361" customWidth="1"/>
    <col min="134" max="16384" width="9" style="361"/>
  </cols>
  <sheetData>
    <row r="1" spans="1:111" ht="20.100000000000001" customHeight="1" x14ac:dyDescent="0.15">
      <c r="A1" s="1211" t="s">
        <v>164</v>
      </c>
      <c r="B1" s="1211"/>
      <c r="C1" s="1211"/>
      <c r="D1" s="1211"/>
      <c r="E1" s="1211"/>
      <c r="F1" s="154"/>
      <c r="G1" s="154"/>
      <c r="H1" s="154"/>
      <c r="I1" s="154"/>
      <c r="J1" s="154"/>
      <c r="K1" s="154"/>
      <c r="L1" s="154"/>
      <c r="M1" s="362"/>
      <c r="N1" s="2"/>
      <c r="O1" s="2"/>
      <c r="P1" s="2" t="s">
        <v>926</v>
      </c>
      <c r="Q1" s="2"/>
      <c r="R1" s="2"/>
      <c r="S1" s="2"/>
      <c r="T1" s="2"/>
      <c r="U1" s="363"/>
      <c r="V1" s="363"/>
      <c r="W1" s="678"/>
      <c r="X1" s="2"/>
      <c r="Y1" s="364"/>
      <c r="Z1" s="380"/>
      <c r="AA1" s="380"/>
      <c r="AB1" s="380"/>
      <c r="AC1" s="381"/>
      <c r="AF1" s="381"/>
      <c r="AG1" s="381"/>
      <c r="AN1" s="677"/>
      <c r="AO1" s="677"/>
      <c r="AP1" s="677"/>
      <c r="AQ1" s="677"/>
      <c r="AR1" s="677"/>
      <c r="AX1" s="583"/>
      <c r="BI1" s="1482" t="s">
        <v>165</v>
      </c>
      <c r="BJ1" s="1482"/>
      <c r="BK1" s="1482"/>
      <c r="BL1" s="1482"/>
      <c r="BM1" s="1482"/>
      <c r="BO1" s="583"/>
      <c r="BP1" s="583"/>
      <c r="BQ1" s="583"/>
      <c r="BR1" s="583"/>
      <c r="BS1" s="583"/>
      <c r="BT1" s="583"/>
      <c r="BU1" s="583"/>
      <c r="BV1" s="583"/>
      <c r="BW1" s="583"/>
      <c r="BX1" s="583"/>
      <c r="BY1" s="583"/>
      <c r="BZ1" s="583"/>
      <c r="CA1" s="583"/>
      <c r="CB1" s="583"/>
      <c r="CC1" s="583"/>
      <c r="CD1" s="583"/>
      <c r="CE1" s="583"/>
      <c r="CF1" s="583"/>
      <c r="CG1" s="583"/>
      <c r="CH1" s="583"/>
      <c r="CI1" s="583"/>
      <c r="CJ1" s="583"/>
      <c r="CK1" s="583"/>
      <c r="CL1" s="583"/>
      <c r="CM1" s="583"/>
      <c r="CN1" s="583"/>
      <c r="CO1" s="583"/>
      <c r="CP1" s="583"/>
      <c r="CQ1" s="583"/>
      <c r="CR1" s="583"/>
      <c r="CS1" s="583"/>
      <c r="CT1" s="583"/>
      <c r="CU1" s="583"/>
      <c r="DG1" s="583"/>
    </row>
    <row r="2" spans="1:111" ht="20.100000000000001" customHeight="1" thickBot="1" x14ac:dyDescent="0.2">
      <c r="A2" s="849"/>
      <c r="B2" s="849"/>
      <c r="C2" s="849"/>
      <c r="D2" s="849"/>
      <c r="E2" s="849"/>
      <c r="F2" s="849"/>
      <c r="G2" s="849"/>
      <c r="H2" s="849"/>
      <c r="I2" s="849"/>
      <c r="J2" s="849"/>
      <c r="K2" s="849"/>
      <c r="L2" s="849"/>
      <c r="M2" s="849"/>
      <c r="N2" s="849"/>
      <c r="O2" s="849"/>
      <c r="P2" s="849"/>
      <c r="Q2" s="849"/>
      <c r="R2" s="849"/>
      <c r="S2" s="849"/>
      <c r="T2" s="849"/>
      <c r="U2" s="849"/>
      <c r="V2" s="849"/>
      <c r="W2" s="849"/>
      <c r="X2" s="849"/>
      <c r="Y2" s="849"/>
      <c r="Z2" s="849"/>
      <c r="AA2" s="849"/>
      <c r="AB2" s="849"/>
      <c r="AC2" s="849"/>
      <c r="AD2" s="849"/>
      <c r="AE2" s="849"/>
      <c r="AF2" s="849"/>
      <c r="AG2" s="849"/>
      <c r="AH2" s="849"/>
      <c r="AI2" s="849"/>
      <c r="AJ2" s="849"/>
      <c r="AK2" s="849"/>
      <c r="AL2" s="849"/>
      <c r="AM2" s="849"/>
      <c r="AN2" s="849"/>
      <c r="AO2" s="849"/>
      <c r="AP2" s="849"/>
      <c r="AQ2" s="849"/>
      <c r="AR2" s="849"/>
      <c r="AS2" s="849"/>
      <c r="AT2" s="849"/>
      <c r="AU2" s="849"/>
      <c r="AV2" s="849"/>
      <c r="AW2" s="849"/>
      <c r="AX2" s="849"/>
      <c r="AY2" s="849"/>
      <c r="AZ2" s="1018"/>
      <c r="BA2" s="1018"/>
      <c r="BB2" s="1018"/>
      <c r="BC2" s="1018"/>
      <c r="BD2" s="1018"/>
      <c r="BE2" s="1018"/>
      <c r="BF2" s="1018"/>
      <c r="BG2" s="837"/>
      <c r="BH2" s="837"/>
      <c r="BI2" s="1553" t="s">
        <v>680</v>
      </c>
      <c r="BJ2" s="1553"/>
      <c r="BK2" s="1553"/>
      <c r="BL2" s="1553"/>
      <c r="BM2" s="1553"/>
      <c r="BN2" s="583"/>
    </row>
    <row r="3" spans="1:111" ht="20.100000000000001" customHeight="1" x14ac:dyDescent="0.15">
      <c r="A3" s="851"/>
      <c r="B3" s="852"/>
      <c r="C3" s="852"/>
      <c r="D3" s="852"/>
      <c r="E3" s="852"/>
      <c r="F3" s="852"/>
      <c r="G3" s="852"/>
      <c r="H3" s="852"/>
      <c r="I3" s="852"/>
      <c r="J3" s="852"/>
      <c r="K3" s="852"/>
      <c r="L3" s="852"/>
      <c r="M3" s="852"/>
      <c r="N3" s="852"/>
      <c r="O3" s="852"/>
      <c r="P3" s="852"/>
      <c r="Q3" s="852"/>
      <c r="R3" s="852"/>
      <c r="S3" s="852"/>
      <c r="T3" s="852"/>
      <c r="U3" s="852"/>
      <c r="V3" s="852"/>
      <c r="W3" s="852"/>
      <c r="X3" s="852"/>
      <c r="Y3" s="852"/>
      <c r="Z3" s="852"/>
      <c r="AA3" s="852"/>
      <c r="AB3" s="852"/>
      <c r="AC3" s="852"/>
      <c r="AD3" s="852"/>
      <c r="AE3" s="852"/>
      <c r="AF3" s="852"/>
      <c r="AG3" s="852"/>
      <c r="AH3" s="852"/>
      <c r="AI3" s="852"/>
      <c r="AJ3" s="852"/>
      <c r="AK3" s="852"/>
      <c r="AL3" s="852"/>
      <c r="AM3" s="852"/>
      <c r="AN3" s="852"/>
      <c r="AO3" s="852"/>
      <c r="AP3" s="852"/>
      <c r="AQ3" s="852"/>
      <c r="AR3" s="852"/>
      <c r="AS3" s="852"/>
      <c r="AT3" s="852"/>
      <c r="AU3" s="852"/>
      <c r="AV3" s="852"/>
      <c r="AW3" s="852"/>
      <c r="AX3" s="852"/>
      <c r="AY3" s="852"/>
      <c r="AZ3" s="1481" t="str">
        <f>IF(入力シート!E10="","",入力シート!E10)</f>
        <v/>
      </c>
      <c r="BA3" s="1481"/>
      <c r="BB3" s="1481"/>
      <c r="BC3" s="1481"/>
      <c r="BD3" s="1481"/>
      <c r="BE3" s="1481"/>
      <c r="BF3" s="1481"/>
      <c r="BG3" s="1481"/>
      <c r="BH3" s="1481"/>
      <c r="BI3" s="1481"/>
      <c r="BJ3" s="1481"/>
      <c r="BK3" s="1481"/>
      <c r="BL3" s="852"/>
      <c r="BM3" s="853"/>
      <c r="BN3" s="583"/>
    </row>
    <row r="4" spans="1:111" ht="20.100000000000001" customHeight="1" x14ac:dyDescent="0.15">
      <c r="A4" s="1476" t="s">
        <v>681</v>
      </c>
      <c r="B4" s="1477"/>
      <c r="C4" s="1477"/>
      <c r="D4" s="1477"/>
      <c r="E4" s="1477"/>
      <c r="F4" s="1477"/>
      <c r="G4" s="1477"/>
      <c r="H4" s="1477"/>
      <c r="I4" s="1477"/>
      <c r="J4" s="1477"/>
      <c r="K4" s="1477"/>
      <c r="L4" s="1477"/>
      <c r="M4" s="1477"/>
      <c r="N4" s="1477"/>
      <c r="O4" s="1477"/>
      <c r="P4" s="1477"/>
      <c r="Q4" s="1477"/>
      <c r="R4" s="1477"/>
      <c r="S4" s="1477"/>
      <c r="T4" s="1477"/>
      <c r="U4" s="1477"/>
      <c r="V4" s="1477"/>
      <c r="W4" s="1477"/>
      <c r="X4" s="1477"/>
      <c r="Y4" s="1477"/>
      <c r="Z4" s="1477"/>
      <c r="AA4" s="1477"/>
      <c r="AB4" s="1477"/>
      <c r="AC4" s="1477"/>
      <c r="AD4" s="1477"/>
      <c r="AE4" s="1477"/>
      <c r="AF4" s="1477"/>
      <c r="AG4" s="1477"/>
      <c r="AH4" s="1477"/>
      <c r="AI4" s="1477"/>
      <c r="AJ4" s="1477"/>
      <c r="AK4" s="1477"/>
      <c r="AL4" s="1477"/>
      <c r="AM4" s="1477"/>
      <c r="AN4" s="1477"/>
      <c r="AO4" s="1477"/>
      <c r="AP4" s="1477"/>
      <c r="AQ4" s="1477"/>
      <c r="AR4" s="1477"/>
      <c r="AS4" s="1477"/>
      <c r="AT4" s="1477"/>
      <c r="AU4" s="1477"/>
      <c r="AV4" s="1477"/>
      <c r="AW4" s="1477"/>
      <c r="AX4" s="1477"/>
      <c r="AY4" s="1477"/>
      <c r="AZ4" s="1477"/>
      <c r="BA4" s="1477"/>
      <c r="BB4" s="1477"/>
      <c r="BC4" s="1477"/>
      <c r="BD4" s="1477"/>
      <c r="BE4" s="1477"/>
      <c r="BF4" s="1477"/>
      <c r="BG4" s="1477"/>
      <c r="BH4" s="1477"/>
      <c r="BI4" s="1477"/>
      <c r="BJ4" s="1477"/>
      <c r="BK4" s="1477"/>
      <c r="BL4" s="1477"/>
      <c r="BM4" s="1478"/>
      <c r="BN4" s="583"/>
    </row>
    <row r="5" spans="1:111" ht="20.100000000000001" customHeight="1" x14ac:dyDescent="0.15">
      <c r="A5" s="801"/>
      <c r="B5" s="803"/>
      <c r="C5" s="803"/>
      <c r="D5" s="803"/>
      <c r="E5" s="803"/>
      <c r="F5" s="803"/>
      <c r="G5" s="803"/>
      <c r="H5" s="803"/>
      <c r="I5" s="803"/>
      <c r="J5" s="803"/>
      <c r="K5" s="803"/>
      <c r="L5" s="803"/>
      <c r="M5" s="803"/>
      <c r="N5" s="803"/>
      <c r="O5" s="803"/>
      <c r="P5" s="803"/>
      <c r="Q5" s="803"/>
      <c r="R5" s="803"/>
      <c r="S5" s="803"/>
      <c r="T5" s="803"/>
      <c r="U5" s="803"/>
      <c r="V5" s="803"/>
      <c r="W5" s="803"/>
      <c r="X5" s="803"/>
      <c r="Y5" s="803"/>
      <c r="Z5" s="803"/>
      <c r="AA5" s="803"/>
      <c r="AB5" s="803"/>
      <c r="AC5" s="803"/>
      <c r="AD5" s="803"/>
      <c r="AE5" s="803"/>
      <c r="AF5" s="803"/>
      <c r="AG5" s="803"/>
      <c r="AH5" s="803"/>
      <c r="AI5" s="803"/>
      <c r="AJ5" s="803"/>
      <c r="AK5" s="803"/>
      <c r="AL5" s="803"/>
      <c r="AM5" s="803"/>
      <c r="AN5" s="803"/>
      <c r="AO5" s="803"/>
      <c r="AP5" s="803"/>
      <c r="AQ5" s="803"/>
      <c r="AR5" s="803"/>
      <c r="AS5" s="803"/>
      <c r="AT5" s="803"/>
      <c r="AU5" s="803"/>
      <c r="AV5" s="803"/>
      <c r="AW5" s="803"/>
      <c r="AX5" s="803"/>
      <c r="AY5" s="803"/>
      <c r="AZ5" s="854"/>
      <c r="BA5" s="854"/>
      <c r="BB5" s="854"/>
      <c r="BC5" s="854"/>
      <c r="BD5" s="854"/>
      <c r="BE5" s="854"/>
      <c r="BF5" s="854"/>
      <c r="BG5" s="854"/>
      <c r="BH5" s="854"/>
      <c r="BI5" s="854"/>
      <c r="BJ5" s="854"/>
      <c r="BK5" s="854"/>
      <c r="BL5" s="854"/>
      <c r="BM5" s="802"/>
      <c r="BN5" s="583"/>
    </row>
    <row r="6" spans="1:111" ht="20.100000000000001" customHeight="1" x14ac:dyDescent="0.15">
      <c r="A6" s="801"/>
      <c r="B6" s="803"/>
      <c r="C6" s="803"/>
      <c r="D6" s="803"/>
      <c r="E6" s="803"/>
      <c r="F6" s="803"/>
      <c r="G6" s="803"/>
      <c r="H6" s="803"/>
      <c r="I6" s="803"/>
      <c r="J6" s="803"/>
      <c r="K6" s="803"/>
      <c r="L6" s="803"/>
      <c r="M6" s="803"/>
      <c r="N6" s="803"/>
      <c r="O6" s="803"/>
      <c r="P6" s="803"/>
      <c r="Q6" s="803"/>
      <c r="R6" s="803"/>
      <c r="S6" s="803"/>
      <c r="T6" s="803"/>
      <c r="U6" s="803"/>
      <c r="V6" s="803"/>
      <c r="W6" s="803"/>
      <c r="X6" s="803"/>
      <c r="Y6" s="803"/>
      <c r="Z6" s="803"/>
      <c r="AA6" s="803"/>
      <c r="AB6" s="803"/>
      <c r="AC6" s="803"/>
      <c r="AD6" s="803"/>
      <c r="AE6" s="803"/>
      <c r="AF6" s="803"/>
      <c r="AG6" s="803"/>
      <c r="AH6" s="803"/>
      <c r="AI6" s="803"/>
      <c r="AJ6" s="803"/>
      <c r="AK6" s="803"/>
      <c r="AL6" s="803"/>
      <c r="AM6" s="803"/>
      <c r="AN6" s="803"/>
      <c r="AO6" s="803"/>
      <c r="AP6" s="803"/>
      <c r="AQ6" s="1554" t="str">
        <f>IF('様式３の2（直流発電設備）① '!AQ6="","",'様式３の2（直流発電設備）① '!AQ6)</f>
        <v/>
      </c>
      <c r="AR6" s="1554"/>
      <c r="AS6" s="1554"/>
      <c r="AT6" s="834" t="s">
        <v>645</v>
      </c>
      <c r="AU6" s="834"/>
      <c r="AV6" s="834"/>
      <c r="AW6" s="834"/>
      <c r="AX6" s="834"/>
      <c r="AY6" s="834"/>
      <c r="AZ6" s="1480" t="str">
        <f>IF(入力シート!E80="","",IF(入力シート!E80="選択してください","",入力シート!E80))</f>
        <v/>
      </c>
      <c r="BA6" s="1480"/>
      <c r="BB6" s="1480"/>
      <c r="BC6" s="1480"/>
      <c r="BD6" s="1480"/>
      <c r="BE6" s="1480"/>
      <c r="BF6" s="1480"/>
      <c r="BG6" s="1480"/>
      <c r="BH6" s="1480"/>
      <c r="BI6" s="1480"/>
      <c r="BJ6" s="1480"/>
      <c r="BK6" s="1480"/>
      <c r="BL6" s="1480"/>
      <c r="BM6" s="802"/>
      <c r="BN6" s="583"/>
    </row>
    <row r="7" spans="1:111" ht="20.100000000000001" customHeight="1" x14ac:dyDescent="0.15">
      <c r="A7" s="1247" t="s">
        <v>554</v>
      </c>
      <c r="B7" s="1248"/>
      <c r="C7" s="1248"/>
      <c r="D7" s="1248"/>
      <c r="E7" s="1248"/>
      <c r="F7" s="1248"/>
      <c r="G7" s="1248"/>
      <c r="H7" s="1248"/>
      <c r="I7" s="1248"/>
      <c r="J7" s="1248"/>
      <c r="K7" s="1248"/>
      <c r="L7" s="1248"/>
      <c r="M7" s="1248"/>
      <c r="N7" s="1248"/>
      <c r="O7" s="1248"/>
      <c r="P7" s="1248"/>
      <c r="Q7" s="1248"/>
      <c r="R7" s="1248"/>
      <c r="S7" s="1248"/>
      <c r="T7" s="1248"/>
      <c r="U7" s="1248"/>
      <c r="V7" s="1248"/>
      <c r="W7" s="1248"/>
      <c r="X7" s="1248"/>
      <c r="Y7" s="1248"/>
      <c r="Z7" s="1248"/>
      <c r="AA7" s="1248"/>
      <c r="AB7" s="1248"/>
      <c r="AC7" s="1248"/>
      <c r="AD7" s="1248"/>
      <c r="AE7" s="1248"/>
      <c r="AF7" s="1248"/>
      <c r="AG7" s="1248"/>
      <c r="AH7" s="1248"/>
      <c r="AI7" s="1248"/>
      <c r="AJ7" s="1248"/>
      <c r="AK7" s="1248"/>
      <c r="AL7" s="1248"/>
      <c r="AM7" s="1248"/>
      <c r="AN7" s="1248"/>
      <c r="AO7" s="1248"/>
      <c r="AP7" s="1248"/>
      <c r="AQ7" s="1248"/>
      <c r="AR7" s="1248"/>
      <c r="AS7" s="1248"/>
      <c r="AT7" s="1248"/>
      <c r="AU7" s="1248"/>
      <c r="AV7" s="1248"/>
      <c r="AW7" s="1248"/>
      <c r="AX7" s="1248"/>
      <c r="AY7" s="1248"/>
      <c r="AZ7" s="1248"/>
      <c r="BA7" s="1248"/>
      <c r="BB7" s="1248"/>
      <c r="BC7" s="1248"/>
      <c r="BD7" s="1248"/>
      <c r="BE7" s="1248"/>
      <c r="BF7" s="1248"/>
      <c r="BG7" s="1248"/>
      <c r="BH7" s="1248"/>
      <c r="BI7" s="1248"/>
      <c r="BJ7" s="1248"/>
      <c r="BK7" s="1248"/>
      <c r="BL7" s="1248"/>
      <c r="BM7" s="1249"/>
      <c r="BN7" s="583"/>
    </row>
    <row r="8" spans="1:111" ht="20.100000000000001" customHeight="1" x14ac:dyDescent="0.15">
      <c r="A8" s="801"/>
      <c r="B8" s="832" t="s">
        <v>682</v>
      </c>
      <c r="C8" s="822"/>
      <c r="D8" s="822"/>
      <c r="E8" s="822"/>
      <c r="F8" s="822"/>
      <c r="G8" s="822"/>
      <c r="H8" s="822"/>
      <c r="I8" s="822"/>
      <c r="J8" s="822"/>
      <c r="K8" s="822"/>
      <c r="L8" s="822"/>
      <c r="M8" s="822"/>
      <c r="N8" s="822"/>
      <c r="O8" s="822"/>
      <c r="P8" s="822"/>
      <c r="Q8" s="822"/>
      <c r="R8" s="822"/>
      <c r="S8" s="822"/>
      <c r="T8" s="822"/>
      <c r="U8" s="822"/>
      <c r="V8" s="822"/>
      <c r="W8" s="822"/>
      <c r="X8" s="822"/>
      <c r="Y8" s="822"/>
      <c r="Z8" s="822"/>
      <c r="AA8" s="822"/>
      <c r="AB8" s="822"/>
      <c r="AC8" s="822"/>
      <c r="AD8" s="822"/>
      <c r="AE8" s="822"/>
      <c r="AF8" s="822"/>
      <c r="AG8" s="822"/>
      <c r="AH8" s="822"/>
      <c r="AI8" s="822"/>
      <c r="AJ8" s="822"/>
      <c r="AK8" s="822"/>
      <c r="AL8" s="822"/>
      <c r="AM8" s="822"/>
      <c r="AN8" s="822"/>
      <c r="AO8" s="822"/>
      <c r="AP8" s="823"/>
      <c r="AQ8" s="1466" t="s">
        <v>731</v>
      </c>
      <c r="AR8" s="1467"/>
      <c r="AS8" s="1467"/>
      <c r="AT8" s="1467"/>
      <c r="AU8" s="1467"/>
      <c r="AV8" s="1467"/>
      <c r="AW8" s="1467"/>
      <c r="AX8" s="1467"/>
      <c r="AY8" s="1467"/>
      <c r="AZ8" s="1467"/>
      <c r="BA8" s="1467"/>
      <c r="BB8" s="1467"/>
      <c r="BC8" s="1467"/>
      <c r="BD8" s="1467"/>
      <c r="BE8" s="1467"/>
      <c r="BF8" s="1467"/>
      <c r="BG8" s="1467"/>
      <c r="BH8" s="1467"/>
      <c r="BI8" s="1467"/>
      <c r="BJ8" s="1467"/>
      <c r="BK8" s="1467"/>
      <c r="BL8" s="1468"/>
      <c r="BM8" s="802"/>
      <c r="BN8" s="583"/>
    </row>
    <row r="9" spans="1:111" ht="20.100000000000001" customHeight="1" x14ac:dyDescent="0.15">
      <c r="A9" s="801"/>
      <c r="B9" s="832" t="s">
        <v>683</v>
      </c>
      <c r="C9" s="822"/>
      <c r="D9" s="822"/>
      <c r="E9" s="822"/>
      <c r="F9" s="822"/>
      <c r="G9" s="822"/>
      <c r="H9" s="822"/>
      <c r="I9" s="822"/>
      <c r="J9" s="822"/>
      <c r="K9" s="822"/>
      <c r="L9" s="822"/>
      <c r="M9" s="822"/>
      <c r="N9" s="822"/>
      <c r="O9" s="822"/>
      <c r="P9" s="822"/>
      <c r="Q9" s="822"/>
      <c r="R9" s="822"/>
      <c r="S9" s="822"/>
      <c r="T9" s="822"/>
      <c r="U9" s="822"/>
      <c r="V9" s="822"/>
      <c r="W9" s="822"/>
      <c r="X9" s="822"/>
      <c r="Y9" s="822"/>
      <c r="Z9" s="822"/>
      <c r="AA9" s="822"/>
      <c r="AB9" s="822"/>
      <c r="AC9" s="822"/>
      <c r="AD9" s="822"/>
      <c r="AE9" s="822"/>
      <c r="AF9" s="822"/>
      <c r="AG9" s="822"/>
      <c r="AH9" s="822"/>
      <c r="AI9" s="822"/>
      <c r="AJ9" s="822"/>
      <c r="AK9" s="822"/>
      <c r="AL9" s="822"/>
      <c r="AM9" s="822"/>
      <c r="AN9" s="822"/>
      <c r="AO9" s="822"/>
      <c r="AP9" s="823"/>
      <c r="AQ9" s="1330">
        <f>IF(入力シート!E89="","",入力シート!E89)</f>
        <v>0</v>
      </c>
      <c r="AR9" s="1331"/>
      <c r="AS9" s="1331"/>
      <c r="AT9" s="1331"/>
      <c r="AU9" s="1331"/>
      <c r="AV9" s="1331"/>
      <c r="AW9" s="1331"/>
      <c r="AX9" s="1331"/>
      <c r="AY9" s="1331"/>
      <c r="AZ9" s="1331"/>
      <c r="BA9" s="1331"/>
      <c r="BB9" s="1331"/>
      <c r="BC9" s="1331"/>
      <c r="BD9" s="1331"/>
      <c r="BE9" s="1331"/>
      <c r="BF9" s="1331"/>
      <c r="BG9" s="1331"/>
      <c r="BH9" s="1331"/>
      <c r="BI9" s="1331"/>
      <c r="BJ9" s="805" t="s">
        <v>684</v>
      </c>
      <c r="BK9" s="805"/>
      <c r="BL9" s="806"/>
      <c r="BM9" s="802"/>
      <c r="BN9" s="583"/>
    </row>
    <row r="10" spans="1:111" ht="20.100000000000001" customHeight="1" x14ac:dyDescent="0.15">
      <c r="A10" s="801"/>
      <c r="B10" s="803"/>
      <c r="C10" s="803"/>
      <c r="D10" s="803"/>
      <c r="E10" s="803"/>
      <c r="F10" s="803"/>
      <c r="G10" s="803"/>
      <c r="H10" s="803"/>
      <c r="I10" s="803"/>
      <c r="J10" s="803"/>
      <c r="K10" s="803"/>
      <c r="L10" s="803"/>
      <c r="M10" s="803"/>
      <c r="N10" s="803"/>
      <c r="O10" s="803"/>
      <c r="P10" s="803"/>
      <c r="Q10" s="803"/>
      <c r="R10" s="803"/>
      <c r="S10" s="803"/>
      <c r="T10" s="803"/>
      <c r="U10" s="803"/>
      <c r="V10" s="803"/>
      <c r="W10" s="803"/>
      <c r="X10" s="803"/>
      <c r="Y10" s="803"/>
      <c r="Z10" s="803"/>
      <c r="AA10" s="803"/>
      <c r="AB10" s="803"/>
      <c r="AC10" s="803"/>
      <c r="AD10" s="803"/>
      <c r="AE10" s="803"/>
      <c r="AF10" s="803"/>
      <c r="AG10" s="803"/>
      <c r="AH10" s="803"/>
      <c r="AI10" s="803"/>
      <c r="AJ10" s="803"/>
      <c r="AK10" s="803"/>
      <c r="AL10" s="803"/>
      <c r="AM10" s="803"/>
      <c r="AN10" s="803"/>
      <c r="AO10" s="803"/>
      <c r="AP10" s="803"/>
      <c r="AQ10" s="803"/>
      <c r="AR10" s="803"/>
      <c r="AS10" s="803"/>
      <c r="AT10" s="803"/>
      <c r="AU10" s="803"/>
      <c r="AV10" s="803"/>
      <c r="AW10" s="803"/>
      <c r="AX10" s="803"/>
      <c r="AY10" s="803"/>
      <c r="AZ10" s="803"/>
      <c r="BA10" s="803"/>
      <c r="BB10" s="803"/>
      <c r="BC10" s="803"/>
      <c r="BD10" s="803"/>
      <c r="BE10" s="803"/>
      <c r="BF10" s="803"/>
      <c r="BG10" s="803"/>
      <c r="BH10" s="803"/>
      <c r="BI10" s="803"/>
      <c r="BJ10" s="803"/>
      <c r="BK10" s="803"/>
      <c r="BL10" s="803"/>
      <c r="BM10" s="802"/>
      <c r="BN10" s="583"/>
    </row>
    <row r="11" spans="1:111" ht="20.100000000000001" customHeight="1" x14ac:dyDescent="0.15">
      <c r="A11" s="1247" t="s">
        <v>685</v>
      </c>
      <c r="B11" s="1248"/>
      <c r="C11" s="1248"/>
      <c r="D11" s="1248"/>
      <c r="E11" s="1248"/>
      <c r="F11" s="1248"/>
      <c r="G11" s="1248"/>
      <c r="H11" s="1248"/>
      <c r="I11" s="1248"/>
      <c r="J11" s="1248"/>
      <c r="K11" s="1248"/>
      <c r="L11" s="1248"/>
      <c r="M11" s="1248"/>
      <c r="N11" s="1248"/>
      <c r="O11" s="1248"/>
      <c r="P11" s="1248"/>
      <c r="Q11" s="1248"/>
      <c r="R11" s="1248"/>
      <c r="S11" s="1248"/>
      <c r="T11" s="1248"/>
      <c r="U11" s="1248"/>
      <c r="V11" s="1248"/>
      <c r="W11" s="1248"/>
      <c r="X11" s="1248"/>
      <c r="Y11" s="1248"/>
      <c r="Z11" s="1248"/>
      <c r="AA11" s="1248"/>
      <c r="AB11" s="1248"/>
      <c r="AC11" s="1248"/>
      <c r="AD11" s="1248"/>
      <c r="AE11" s="1248"/>
      <c r="AF11" s="1248"/>
      <c r="AG11" s="1248"/>
      <c r="AH11" s="1248"/>
      <c r="AI11" s="1248"/>
      <c r="AJ11" s="1248"/>
      <c r="AK11" s="1248"/>
      <c r="AL11" s="1248"/>
      <c r="AM11" s="1248"/>
      <c r="AN11" s="1248"/>
      <c r="AO11" s="1248"/>
      <c r="AP11" s="1248"/>
      <c r="AQ11" s="1248"/>
      <c r="AR11" s="1248"/>
      <c r="AS11" s="1248"/>
      <c r="AT11" s="1248"/>
      <c r="AU11" s="1248"/>
      <c r="AV11" s="1248"/>
      <c r="AW11" s="1248"/>
      <c r="AX11" s="1248"/>
      <c r="AY11" s="1248"/>
      <c r="AZ11" s="1248"/>
      <c r="BA11" s="1248"/>
      <c r="BB11" s="1248"/>
      <c r="BC11" s="1248"/>
      <c r="BD11" s="1248"/>
      <c r="BE11" s="1248"/>
      <c r="BF11" s="1248"/>
      <c r="BG11" s="1248"/>
      <c r="BH11" s="1248"/>
      <c r="BI11" s="1248"/>
      <c r="BJ11" s="1248"/>
      <c r="BK11" s="1248"/>
      <c r="BL11" s="1248"/>
      <c r="BM11" s="1249"/>
      <c r="BN11" s="583"/>
    </row>
    <row r="12" spans="1:111" ht="20.100000000000001" customHeight="1" x14ac:dyDescent="0.15">
      <c r="A12" s="801"/>
      <c r="B12" s="832" t="s">
        <v>686</v>
      </c>
      <c r="C12" s="822"/>
      <c r="D12" s="822"/>
      <c r="E12" s="822"/>
      <c r="F12" s="822"/>
      <c r="G12" s="822"/>
      <c r="H12" s="822"/>
      <c r="I12" s="822"/>
      <c r="J12" s="822"/>
      <c r="K12" s="822"/>
      <c r="L12" s="822"/>
      <c r="M12" s="822"/>
      <c r="N12" s="822"/>
      <c r="O12" s="822"/>
      <c r="P12" s="822"/>
      <c r="Q12" s="822"/>
      <c r="R12" s="822"/>
      <c r="S12" s="832" t="s">
        <v>687</v>
      </c>
      <c r="T12" s="822"/>
      <c r="U12" s="822"/>
      <c r="V12" s="1325" t="str">
        <f>IF(入力シート!E81="","",入力シート!E81)</f>
        <v/>
      </c>
      <c r="W12" s="1325"/>
      <c r="X12" s="1325"/>
      <c r="Y12" s="1325"/>
      <c r="Z12" s="1325"/>
      <c r="AA12" s="1325"/>
      <c r="AB12" s="1325"/>
      <c r="AC12" s="1325"/>
      <c r="AD12" s="1325"/>
      <c r="AE12" s="1325"/>
      <c r="AF12" s="1325"/>
      <c r="AG12" s="1325"/>
      <c r="AH12" s="1325"/>
      <c r="AI12" s="1325"/>
      <c r="AJ12" s="1325"/>
      <c r="AK12" s="1325"/>
      <c r="AL12" s="822" t="s">
        <v>688</v>
      </c>
      <c r="AM12" s="822"/>
      <c r="AN12" s="822"/>
      <c r="AO12" s="822"/>
      <c r="AP12" s="1325" t="str">
        <f>IF(入力シート!E82="","",入力シート!E82)</f>
        <v/>
      </c>
      <c r="AQ12" s="1325"/>
      <c r="AR12" s="1325"/>
      <c r="AS12" s="1325"/>
      <c r="AT12" s="1325"/>
      <c r="AU12" s="1325"/>
      <c r="AV12" s="1325"/>
      <c r="AW12" s="1325"/>
      <c r="AX12" s="1325"/>
      <c r="AY12" s="1325"/>
      <c r="AZ12" s="1325"/>
      <c r="BA12" s="1325"/>
      <c r="BB12" s="1325"/>
      <c r="BC12" s="1325"/>
      <c r="BD12" s="1325"/>
      <c r="BE12" s="1325"/>
      <c r="BF12" s="1325"/>
      <c r="BG12" s="1325"/>
      <c r="BH12" s="1325"/>
      <c r="BI12" s="1325"/>
      <c r="BJ12" s="1325"/>
      <c r="BK12" s="1325"/>
      <c r="BL12" s="1552"/>
      <c r="BM12" s="802"/>
      <c r="BN12" s="583"/>
    </row>
    <row r="13" spans="1:111" ht="20.100000000000001" customHeight="1" x14ac:dyDescent="0.15">
      <c r="A13" s="801"/>
      <c r="B13" s="832" t="s">
        <v>689</v>
      </c>
      <c r="C13" s="822"/>
      <c r="D13" s="822"/>
      <c r="E13" s="822"/>
      <c r="F13" s="822"/>
      <c r="G13" s="822"/>
      <c r="H13" s="822"/>
      <c r="I13" s="822"/>
      <c r="J13" s="822"/>
      <c r="K13" s="822"/>
      <c r="L13" s="822"/>
      <c r="M13" s="822"/>
      <c r="N13" s="822"/>
      <c r="O13" s="822"/>
      <c r="P13" s="822"/>
      <c r="Q13" s="822"/>
      <c r="R13" s="822"/>
      <c r="S13" s="1252" t="str">
        <f>IF(入力シート!E92="","",IF(入力シート!E92="選択してください","",入力シート!E92))</f>
        <v/>
      </c>
      <c r="T13" s="1236"/>
      <c r="U13" s="1236"/>
      <c r="V13" s="1236"/>
      <c r="W13" s="1236"/>
      <c r="X13" s="1236"/>
      <c r="Y13" s="1236"/>
      <c r="Z13" s="1236"/>
      <c r="AA13" s="1236"/>
      <c r="AB13" s="1236"/>
      <c r="AC13" s="1236"/>
      <c r="AD13" s="1236"/>
      <c r="AE13" s="1236"/>
      <c r="AF13" s="1236"/>
      <c r="AG13" s="1236"/>
      <c r="AH13" s="1236"/>
      <c r="AI13" s="1236"/>
      <c r="AJ13" s="1236"/>
      <c r="AK13" s="1236"/>
      <c r="AL13" s="1236"/>
      <c r="AM13" s="1236"/>
      <c r="AN13" s="1236"/>
      <c r="AO13" s="1236"/>
      <c r="AP13" s="1236"/>
      <c r="AQ13" s="1236"/>
      <c r="AR13" s="1236"/>
      <c r="AS13" s="1236"/>
      <c r="AT13" s="1236"/>
      <c r="AU13" s="1236"/>
      <c r="AV13" s="1236"/>
      <c r="AW13" s="1236"/>
      <c r="AX13" s="1236"/>
      <c r="AY13" s="1236"/>
      <c r="AZ13" s="1236"/>
      <c r="BA13" s="1236"/>
      <c r="BB13" s="1236"/>
      <c r="BC13" s="1236"/>
      <c r="BD13" s="1236"/>
      <c r="BE13" s="1236"/>
      <c r="BF13" s="1236"/>
      <c r="BG13" s="1236"/>
      <c r="BH13" s="1236"/>
      <c r="BI13" s="1236"/>
      <c r="BJ13" s="1236"/>
      <c r="BK13" s="1236"/>
      <c r="BL13" s="1253"/>
      <c r="BM13" s="802"/>
      <c r="BN13" s="583"/>
    </row>
    <row r="14" spans="1:111" ht="20.100000000000001" customHeight="1" x14ac:dyDescent="0.15">
      <c r="A14" s="801"/>
      <c r="B14" s="832" t="s">
        <v>690</v>
      </c>
      <c r="C14" s="822"/>
      <c r="D14" s="822"/>
      <c r="E14" s="822"/>
      <c r="F14" s="822"/>
      <c r="G14" s="822"/>
      <c r="H14" s="822"/>
      <c r="I14" s="822"/>
      <c r="J14" s="822"/>
      <c r="K14" s="822"/>
      <c r="L14" s="822"/>
      <c r="M14" s="822"/>
      <c r="N14" s="822"/>
      <c r="O14" s="822"/>
      <c r="P14" s="822"/>
      <c r="Q14" s="822"/>
      <c r="R14" s="822"/>
      <c r="S14" s="1353" t="str">
        <f>IF(入力シート!E93="","",入力シート!E93)</f>
        <v/>
      </c>
      <c r="T14" s="1354"/>
      <c r="U14" s="1354"/>
      <c r="V14" s="1354"/>
      <c r="W14" s="1354"/>
      <c r="X14" s="1354"/>
      <c r="Y14" s="1354"/>
      <c r="Z14" s="1354"/>
      <c r="AA14" s="1354"/>
      <c r="AB14" s="1354"/>
      <c r="AC14" s="1354"/>
      <c r="AD14" s="1354"/>
      <c r="AE14" s="1354"/>
      <c r="AF14" s="1354"/>
      <c r="AG14" s="1354"/>
      <c r="AH14" s="1354"/>
      <c r="AI14" s="1354"/>
      <c r="AJ14" s="1354"/>
      <c r="AK14" s="1354"/>
      <c r="AL14" s="1354"/>
      <c r="AM14" s="1354"/>
      <c r="AN14" s="1354"/>
      <c r="AO14" s="1354"/>
      <c r="AP14" s="1354"/>
      <c r="AQ14" s="1354"/>
      <c r="AR14" s="1354"/>
      <c r="AS14" s="1354"/>
      <c r="AT14" s="1354"/>
      <c r="AU14" s="1354"/>
      <c r="AV14" s="1354"/>
      <c r="AW14" s="1354"/>
      <c r="AX14" s="1354"/>
      <c r="AY14" s="1354"/>
      <c r="AZ14" s="1354"/>
      <c r="BA14" s="1354"/>
      <c r="BB14" s="1354"/>
      <c r="BC14" s="1354"/>
      <c r="BD14" s="1354"/>
      <c r="BE14" s="1354"/>
      <c r="BF14" s="1354"/>
      <c r="BG14" s="1354"/>
      <c r="BH14" s="1354"/>
      <c r="BI14" s="1354"/>
      <c r="BJ14" s="822" t="s">
        <v>691</v>
      </c>
      <c r="BK14" s="822"/>
      <c r="BL14" s="823"/>
      <c r="BM14" s="802"/>
      <c r="BN14" s="583"/>
    </row>
    <row r="15" spans="1:111" ht="20.100000000000001" customHeight="1" x14ac:dyDescent="0.15">
      <c r="A15" s="801"/>
      <c r="B15" s="832" t="s">
        <v>692</v>
      </c>
      <c r="C15" s="822"/>
      <c r="D15" s="822"/>
      <c r="E15" s="822"/>
      <c r="F15" s="822"/>
      <c r="G15" s="822"/>
      <c r="H15" s="822"/>
      <c r="I15" s="822"/>
      <c r="J15" s="822"/>
      <c r="K15" s="822"/>
      <c r="L15" s="822"/>
      <c r="M15" s="822"/>
      <c r="N15" s="822"/>
      <c r="O15" s="822"/>
      <c r="P15" s="822"/>
      <c r="Q15" s="822"/>
      <c r="R15" s="822"/>
      <c r="S15" s="1353" t="str">
        <f>IF(入力シート!E87="","",入力シート!E87)</f>
        <v/>
      </c>
      <c r="T15" s="1354"/>
      <c r="U15" s="1354"/>
      <c r="V15" s="1354"/>
      <c r="W15" s="1354"/>
      <c r="X15" s="1354"/>
      <c r="Y15" s="1354"/>
      <c r="Z15" s="1354"/>
      <c r="AA15" s="1354"/>
      <c r="AB15" s="1354"/>
      <c r="AC15" s="1354"/>
      <c r="AD15" s="1354"/>
      <c r="AE15" s="1354"/>
      <c r="AF15" s="1354"/>
      <c r="AG15" s="1354"/>
      <c r="AH15" s="1354"/>
      <c r="AI15" s="1354"/>
      <c r="AJ15" s="1354"/>
      <c r="AK15" s="1354"/>
      <c r="AL15" s="1354"/>
      <c r="AM15" s="1354"/>
      <c r="AN15" s="1354"/>
      <c r="AO15" s="1354"/>
      <c r="AP15" s="1354"/>
      <c r="AQ15" s="1354"/>
      <c r="AR15" s="1354"/>
      <c r="AS15" s="1354"/>
      <c r="AT15" s="1354"/>
      <c r="AU15" s="1354"/>
      <c r="AV15" s="1354"/>
      <c r="AW15" s="1354"/>
      <c r="AX15" s="1354"/>
      <c r="AY15" s="1354"/>
      <c r="AZ15" s="1354"/>
      <c r="BA15" s="1354"/>
      <c r="BB15" s="1354"/>
      <c r="BC15" s="1354"/>
      <c r="BD15" s="1354"/>
      <c r="BE15" s="1354"/>
      <c r="BF15" s="1354"/>
      <c r="BG15" s="1354"/>
      <c r="BH15" s="1354"/>
      <c r="BI15" s="1354"/>
      <c r="BJ15" s="822" t="s">
        <v>462</v>
      </c>
      <c r="BK15" s="822"/>
      <c r="BL15" s="823"/>
      <c r="BM15" s="802"/>
      <c r="BN15" s="583"/>
    </row>
    <row r="16" spans="1:111" ht="20.100000000000001" customHeight="1" x14ac:dyDescent="0.15">
      <c r="A16" s="801"/>
      <c r="B16" s="855" t="s">
        <v>693</v>
      </c>
      <c r="C16" s="805"/>
      <c r="D16" s="805"/>
      <c r="E16" s="805"/>
      <c r="F16" s="805"/>
      <c r="G16" s="805"/>
      <c r="H16" s="805"/>
      <c r="I16" s="805"/>
      <c r="J16" s="805"/>
      <c r="K16" s="805"/>
      <c r="L16" s="805"/>
      <c r="M16" s="805"/>
      <c r="N16" s="805"/>
      <c r="O16" s="805"/>
      <c r="P16" s="805"/>
      <c r="Q16" s="805"/>
      <c r="R16" s="805"/>
      <c r="S16" s="1524"/>
      <c r="T16" s="1525"/>
      <c r="U16" s="1525"/>
      <c r="V16" s="1525"/>
      <c r="W16" s="1525"/>
      <c r="X16" s="1525"/>
      <c r="Y16" s="1525"/>
      <c r="Z16" s="1525"/>
      <c r="AA16" s="1525"/>
      <c r="AB16" s="1525"/>
      <c r="AC16" s="1525"/>
      <c r="AD16" s="1525"/>
      <c r="AE16" s="1525"/>
      <c r="AF16" s="1525"/>
      <c r="AG16" s="1525"/>
      <c r="AH16" s="1525"/>
      <c r="AI16" s="1525"/>
      <c r="AJ16" s="1525"/>
      <c r="AK16" s="1525"/>
      <c r="AL16" s="805" t="s">
        <v>694</v>
      </c>
      <c r="AM16" s="805"/>
      <c r="AN16" s="805"/>
      <c r="AO16" s="1484"/>
      <c r="AP16" s="1484"/>
      <c r="AQ16" s="1484"/>
      <c r="AR16" s="1484"/>
      <c r="AS16" s="1484"/>
      <c r="AT16" s="1484"/>
      <c r="AU16" s="1484"/>
      <c r="AV16" s="1484"/>
      <c r="AW16" s="1484"/>
      <c r="AX16" s="1484"/>
      <c r="AY16" s="1484"/>
      <c r="AZ16" s="1484"/>
      <c r="BA16" s="1484"/>
      <c r="BB16" s="1484"/>
      <c r="BC16" s="1484"/>
      <c r="BD16" s="1484"/>
      <c r="BE16" s="1484"/>
      <c r="BF16" s="1484"/>
      <c r="BG16" s="1484"/>
      <c r="BH16" s="1484"/>
      <c r="BI16" s="1484"/>
      <c r="BJ16" s="805" t="s">
        <v>462</v>
      </c>
      <c r="BK16" s="805"/>
      <c r="BL16" s="806"/>
      <c r="BM16" s="802"/>
      <c r="BN16" s="583"/>
    </row>
    <row r="17" spans="1:66" ht="20.100000000000001" customHeight="1" x14ac:dyDescent="0.15">
      <c r="A17" s="801"/>
      <c r="B17" s="855" t="s">
        <v>695</v>
      </c>
      <c r="C17" s="805"/>
      <c r="D17" s="805"/>
      <c r="E17" s="805"/>
      <c r="F17" s="805"/>
      <c r="G17" s="805"/>
      <c r="H17" s="805"/>
      <c r="I17" s="805"/>
      <c r="J17" s="805"/>
      <c r="K17" s="805"/>
      <c r="L17" s="805"/>
      <c r="M17" s="805"/>
      <c r="N17" s="805"/>
      <c r="O17" s="805"/>
      <c r="P17" s="805"/>
      <c r="Q17" s="805"/>
      <c r="R17" s="805"/>
      <c r="S17" s="1524"/>
      <c r="T17" s="1525"/>
      <c r="U17" s="1525"/>
      <c r="V17" s="1525"/>
      <c r="W17" s="1525"/>
      <c r="X17" s="1525"/>
      <c r="Y17" s="1525"/>
      <c r="Z17" s="1525"/>
      <c r="AA17" s="1525"/>
      <c r="AB17" s="1525"/>
      <c r="AC17" s="1525"/>
      <c r="AD17" s="1525"/>
      <c r="AE17" s="1525"/>
      <c r="AF17" s="1525"/>
      <c r="AG17" s="1525"/>
      <c r="AH17" s="1525"/>
      <c r="AI17" s="1525"/>
      <c r="AJ17" s="1525"/>
      <c r="AK17" s="1525"/>
      <c r="AL17" s="1525"/>
      <c r="AM17" s="1525"/>
      <c r="AN17" s="1525"/>
      <c r="AO17" s="1525"/>
      <c r="AP17" s="1525"/>
      <c r="AQ17" s="1525"/>
      <c r="AR17" s="1525"/>
      <c r="AS17" s="1525"/>
      <c r="AT17" s="1525"/>
      <c r="AU17" s="1525"/>
      <c r="AV17" s="1525"/>
      <c r="AW17" s="1525"/>
      <c r="AX17" s="1525"/>
      <c r="AY17" s="1525"/>
      <c r="AZ17" s="1525"/>
      <c r="BA17" s="1525"/>
      <c r="BB17" s="1525"/>
      <c r="BC17" s="1525"/>
      <c r="BD17" s="1525"/>
      <c r="BE17" s="1525"/>
      <c r="BF17" s="1525"/>
      <c r="BG17" s="1525"/>
      <c r="BH17" s="1525"/>
      <c r="BI17" s="1525"/>
      <c r="BJ17" s="805" t="s">
        <v>632</v>
      </c>
      <c r="BK17" s="805"/>
      <c r="BL17" s="806"/>
      <c r="BM17" s="802"/>
      <c r="BN17" s="583"/>
    </row>
    <row r="18" spans="1:66" ht="20.100000000000001" customHeight="1" x14ac:dyDescent="0.15">
      <c r="A18" s="801"/>
      <c r="B18" s="832" t="s">
        <v>696</v>
      </c>
      <c r="C18" s="822"/>
      <c r="D18" s="822"/>
      <c r="E18" s="822"/>
      <c r="F18" s="822"/>
      <c r="G18" s="822"/>
      <c r="H18" s="822"/>
      <c r="I18" s="822"/>
      <c r="J18" s="822"/>
      <c r="K18" s="822"/>
      <c r="L18" s="822"/>
      <c r="M18" s="822"/>
      <c r="N18" s="822"/>
      <c r="O18" s="822"/>
      <c r="P18" s="822"/>
      <c r="Q18" s="822"/>
      <c r="R18" s="822"/>
      <c r="S18" s="822"/>
      <c r="T18" s="822"/>
      <c r="U18" s="822"/>
      <c r="V18" s="822"/>
      <c r="W18" s="822"/>
      <c r="X18" s="822"/>
      <c r="Y18" s="822"/>
      <c r="Z18" s="822"/>
      <c r="AA18" s="822"/>
      <c r="AB18" s="822"/>
      <c r="AC18" s="822"/>
      <c r="AD18" s="822"/>
      <c r="AE18" s="822"/>
      <c r="AF18" s="822"/>
      <c r="AG18" s="822"/>
      <c r="AH18" s="822"/>
      <c r="AI18" s="822"/>
      <c r="AJ18" s="822"/>
      <c r="AK18" s="1353" t="str">
        <f>IF(入力シート!E94="","",入力シート!E94)</f>
        <v/>
      </c>
      <c r="AL18" s="1354"/>
      <c r="AM18" s="1354"/>
      <c r="AN18" s="1354"/>
      <c r="AO18" s="1354"/>
      <c r="AP18" s="1354"/>
      <c r="AQ18" s="1354"/>
      <c r="AR18" s="1354"/>
      <c r="AS18" s="1354"/>
      <c r="AT18" s="1354"/>
      <c r="AU18" s="1354"/>
      <c r="AV18" s="1354"/>
      <c r="AW18" s="1354"/>
      <c r="AX18" s="1354"/>
      <c r="AY18" s="1354"/>
      <c r="AZ18" s="1354"/>
      <c r="BA18" s="1354"/>
      <c r="BB18" s="1354"/>
      <c r="BC18" s="1354"/>
      <c r="BD18" s="1354"/>
      <c r="BE18" s="1354"/>
      <c r="BF18" s="1354"/>
      <c r="BG18" s="1354"/>
      <c r="BH18" s="1354"/>
      <c r="BI18" s="1354"/>
      <c r="BJ18" s="822" t="s">
        <v>475</v>
      </c>
      <c r="BK18" s="822"/>
      <c r="BL18" s="823"/>
      <c r="BM18" s="802"/>
      <c r="BN18" s="583"/>
    </row>
    <row r="19" spans="1:66" ht="20.100000000000001" customHeight="1" x14ac:dyDescent="0.15">
      <c r="A19" s="801"/>
      <c r="B19" s="832" t="s">
        <v>697</v>
      </c>
      <c r="C19" s="822"/>
      <c r="D19" s="822"/>
      <c r="E19" s="822"/>
      <c r="F19" s="822"/>
      <c r="G19" s="822"/>
      <c r="H19" s="822"/>
      <c r="I19" s="822"/>
      <c r="J19" s="822"/>
      <c r="K19" s="822"/>
      <c r="L19" s="822"/>
      <c r="M19" s="822"/>
      <c r="N19" s="822"/>
      <c r="O19" s="822"/>
      <c r="P19" s="822"/>
      <c r="Q19" s="822"/>
      <c r="R19" s="822"/>
      <c r="S19" s="822"/>
      <c r="T19" s="822"/>
      <c r="U19" s="822"/>
      <c r="V19" s="822"/>
      <c r="W19" s="822"/>
      <c r="X19" s="822"/>
      <c r="Y19" s="822"/>
      <c r="Z19" s="822"/>
      <c r="AA19" s="822"/>
      <c r="AB19" s="822"/>
      <c r="AC19" s="822"/>
      <c r="AD19" s="822"/>
      <c r="AE19" s="822"/>
      <c r="AF19" s="822"/>
      <c r="AG19" s="822"/>
      <c r="AH19" s="822"/>
      <c r="AI19" s="822"/>
      <c r="AJ19" s="822"/>
      <c r="AK19" s="832" t="s">
        <v>579</v>
      </c>
      <c r="AL19" s="822"/>
      <c r="AM19" s="1325" t="str">
        <f>IF(入力シート!E95="","",入力シート!E95)</f>
        <v/>
      </c>
      <c r="AN19" s="1325"/>
      <c r="AO19" s="1325"/>
      <c r="AP19" s="1325"/>
      <c r="AQ19" s="1325"/>
      <c r="AR19" s="1325"/>
      <c r="AS19" s="1325"/>
      <c r="AT19" s="1325"/>
      <c r="AU19" s="1325"/>
      <c r="AV19" s="822" t="s">
        <v>698</v>
      </c>
      <c r="AW19" s="831"/>
      <c r="AX19" s="822"/>
      <c r="AY19" s="822"/>
      <c r="AZ19" s="822"/>
      <c r="BA19" s="1325" t="str">
        <f>IF(入力シート!H95="","",入力シート!H95)</f>
        <v/>
      </c>
      <c r="BB19" s="1325"/>
      <c r="BC19" s="1325"/>
      <c r="BD19" s="1325"/>
      <c r="BE19" s="1325"/>
      <c r="BF19" s="1325"/>
      <c r="BG19" s="1325"/>
      <c r="BH19" s="1325"/>
      <c r="BI19" s="1325"/>
      <c r="BJ19" s="822" t="s">
        <v>475</v>
      </c>
      <c r="BK19" s="822"/>
      <c r="BL19" s="823"/>
      <c r="BM19" s="802"/>
      <c r="BN19" s="583"/>
    </row>
    <row r="20" spans="1:66" ht="20.100000000000001" customHeight="1" x14ac:dyDescent="0.15">
      <c r="A20" s="801"/>
      <c r="B20" s="855" t="s">
        <v>699</v>
      </c>
      <c r="C20" s="805"/>
      <c r="D20" s="805"/>
      <c r="E20" s="805"/>
      <c r="F20" s="805"/>
      <c r="G20" s="805"/>
      <c r="H20" s="805"/>
      <c r="I20" s="805"/>
      <c r="J20" s="805"/>
      <c r="K20" s="805"/>
      <c r="L20" s="805"/>
      <c r="M20" s="805"/>
      <c r="N20" s="805"/>
      <c r="O20" s="805"/>
      <c r="P20" s="805"/>
      <c r="Q20" s="805"/>
      <c r="R20" s="805"/>
      <c r="S20" s="805"/>
      <c r="T20" s="805"/>
      <c r="U20" s="805"/>
      <c r="V20" s="805"/>
      <c r="W20" s="805"/>
      <c r="X20" s="805"/>
      <c r="Y20" s="805"/>
      <c r="Z20" s="805"/>
      <c r="AA20" s="805"/>
      <c r="AB20" s="805"/>
      <c r="AC20" s="805"/>
      <c r="AD20" s="805"/>
      <c r="AE20" s="805"/>
      <c r="AF20" s="805"/>
      <c r="AG20" s="805"/>
      <c r="AH20" s="805"/>
      <c r="AI20" s="805"/>
      <c r="AJ20" s="805"/>
      <c r="AK20" s="1524"/>
      <c r="AL20" s="1525"/>
      <c r="AM20" s="1525"/>
      <c r="AN20" s="1525"/>
      <c r="AO20" s="1525"/>
      <c r="AP20" s="1525"/>
      <c r="AQ20" s="1525"/>
      <c r="AR20" s="1525"/>
      <c r="AS20" s="1525"/>
      <c r="AT20" s="1525"/>
      <c r="AU20" s="1525"/>
      <c r="AV20" s="1525"/>
      <c r="AW20" s="1525"/>
      <c r="AX20" s="1525"/>
      <c r="AY20" s="1525"/>
      <c r="AZ20" s="1525"/>
      <c r="BA20" s="1525"/>
      <c r="BB20" s="1525"/>
      <c r="BC20" s="1525"/>
      <c r="BD20" s="1525"/>
      <c r="BE20" s="1525"/>
      <c r="BF20" s="1525"/>
      <c r="BG20" s="1525"/>
      <c r="BH20" s="1525"/>
      <c r="BI20" s="1525"/>
      <c r="BJ20" s="805" t="s">
        <v>700</v>
      </c>
      <c r="BK20" s="805"/>
      <c r="BL20" s="806"/>
      <c r="BM20" s="802"/>
      <c r="BN20" s="583"/>
    </row>
    <row r="21" spans="1:66" ht="20.100000000000001" customHeight="1" x14ac:dyDescent="0.15">
      <c r="A21" s="801"/>
      <c r="B21" s="832" t="s">
        <v>701</v>
      </c>
      <c r="C21" s="822"/>
      <c r="D21" s="822"/>
      <c r="E21" s="822"/>
      <c r="F21" s="822"/>
      <c r="G21" s="822"/>
      <c r="H21" s="822"/>
      <c r="I21" s="822"/>
      <c r="J21" s="822"/>
      <c r="K21" s="822"/>
      <c r="L21" s="822"/>
      <c r="M21" s="822"/>
      <c r="N21" s="822"/>
      <c r="O21" s="822"/>
      <c r="P21" s="822"/>
      <c r="Q21" s="822"/>
      <c r="R21" s="822"/>
      <c r="S21" s="1353" t="str">
        <f>IF(入力シート!E97="","",入力シート!E97)</f>
        <v/>
      </c>
      <c r="T21" s="1354"/>
      <c r="U21" s="1354"/>
      <c r="V21" s="1354"/>
      <c r="W21" s="1354"/>
      <c r="X21" s="1354"/>
      <c r="Y21" s="822" t="s">
        <v>583</v>
      </c>
      <c r="Z21" s="822"/>
      <c r="AA21" s="822"/>
      <c r="AB21" s="1354" t="str">
        <f>IF(入力シート!H97="","",入力シート!H97)</f>
        <v/>
      </c>
      <c r="AC21" s="1354"/>
      <c r="AD21" s="1354"/>
      <c r="AE21" s="1354"/>
      <c r="AF21" s="1354"/>
      <c r="AG21" s="1354"/>
      <c r="AH21" s="822" t="s">
        <v>584</v>
      </c>
      <c r="AI21" s="822"/>
      <c r="AJ21" s="823"/>
      <c r="AK21" s="958" t="s">
        <v>702</v>
      </c>
      <c r="AL21" s="958"/>
      <c r="AM21" s="958"/>
      <c r="AN21" s="958"/>
      <c r="AO21" s="958"/>
      <c r="AP21" s="958"/>
      <c r="AQ21" s="958"/>
      <c r="AR21" s="958"/>
      <c r="AS21" s="958"/>
      <c r="AT21" s="958"/>
      <c r="AU21" s="1353" t="str">
        <f>IF(入力シート!E96="","",入力シート!E96)</f>
        <v/>
      </c>
      <c r="AV21" s="1354"/>
      <c r="AW21" s="1354"/>
      <c r="AX21" s="1354"/>
      <c r="AY21" s="1354"/>
      <c r="AZ21" s="1354"/>
      <c r="BA21" s="822" t="s">
        <v>583</v>
      </c>
      <c r="BB21" s="822"/>
      <c r="BC21" s="822"/>
      <c r="BD21" s="1354" t="str">
        <f>IF(入力シート!H96="","",入力シート!H96)</f>
        <v/>
      </c>
      <c r="BE21" s="1354"/>
      <c r="BF21" s="1354"/>
      <c r="BG21" s="1354"/>
      <c r="BH21" s="1354"/>
      <c r="BI21" s="1354"/>
      <c r="BJ21" s="822" t="s">
        <v>700</v>
      </c>
      <c r="BK21" s="822"/>
      <c r="BL21" s="823"/>
      <c r="BM21" s="802"/>
      <c r="BN21" s="583"/>
    </row>
    <row r="22" spans="1:66" ht="20.100000000000001" customHeight="1" x14ac:dyDescent="0.15">
      <c r="A22" s="801"/>
      <c r="B22" s="856" t="s">
        <v>703</v>
      </c>
      <c r="C22" s="836"/>
      <c r="D22" s="836"/>
      <c r="E22" s="836"/>
      <c r="F22" s="836"/>
      <c r="G22" s="836"/>
      <c r="H22" s="836"/>
      <c r="I22" s="836"/>
      <c r="J22" s="836"/>
      <c r="K22" s="836"/>
      <c r="L22" s="836"/>
      <c r="M22" s="836"/>
      <c r="N22" s="836"/>
      <c r="O22" s="836"/>
      <c r="P22" s="836"/>
      <c r="Q22" s="836"/>
      <c r="R22" s="857"/>
      <c r="S22" s="858" t="s">
        <v>704</v>
      </c>
      <c r="T22" s="859"/>
      <c r="U22" s="859"/>
      <c r="V22" s="859"/>
      <c r="W22" s="859"/>
      <c r="X22" s="859"/>
      <c r="Y22" s="859"/>
      <c r="Z22" s="859"/>
      <c r="AA22" s="859"/>
      <c r="AB22" s="859"/>
      <c r="AC22" s="859"/>
      <c r="AD22" s="859"/>
      <c r="AE22" s="859"/>
      <c r="AF22" s="859"/>
      <c r="AG22" s="859"/>
      <c r="AH22" s="859"/>
      <c r="AI22" s="859"/>
      <c r="AJ22" s="859"/>
      <c r="AK22" s="859"/>
      <c r="AL22" s="859"/>
      <c r="AM22" s="859"/>
      <c r="AN22" s="859"/>
      <c r="AO22" s="937"/>
      <c r="AP22" s="937"/>
      <c r="AQ22" s="1550" t="str">
        <f>IF(入力シート!E98="","",入力シート!E98)</f>
        <v/>
      </c>
      <c r="AR22" s="1551"/>
      <c r="AS22" s="1551"/>
      <c r="AT22" s="1551"/>
      <c r="AU22" s="1551"/>
      <c r="AV22" s="1551"/>
      <c r="AW22" s="1551"/>
      <c r="AX22" s="1551"/>
      <c r="AY22" s="1551"/>
      <c r="AZ22" s="1551"/>
      <c r="BA22" s="1551"/>
      <c r="BB22" s="1551"/>
      <c r="BC22" s="1551"/>
      <c r="BD22" s="1551"/>
      <c r="BE22" s="1551"/>
      <c r="BF22" s="1551"/>
      <c r="BG22" s="1551"/>
      <c r="BH22" s="1551"/>
      <c r="BI22" s="1551"/>
      <c r="BJ22" s="937" t="s">
        <v>589</v>
      </c>
      <c r="BK22" s="937"/>
      <c r="BL22" s="949"/>
      <c r="BM22" s="802"/>
      <c r="BN22" s="583"/>
    </row>
    <row r="23" spans="1:66" ht="20.100000000000001" customHeight="1" x14ac:dyDescent="0.15">
      <c r="A23" s="801"/>
      <c r="B23" s="862"/>
      <c r="C23" s="818"/>
      <c r="D23" s="818"/>
      <c r="E23" s="818"/>
      <c r="F23" s="818"/>
      <c r="G23" s="818"/>
      <c r="H23" s="818"/>
      <c r="I23" s="818"/>
      <c r="J23" s="818"/>
      <c r="K23" s="818"/>
      <c r="L23" s="818"/>
      <c r="M23" s="818"/>
      <c r="N23" s="818"/>
      <c r="O23" s="818"/>
      <c r="P23" s="818"/>
      <c r="Q23" s="818"/>
      <c r="R23" s="863"/>
      <c r="S23" s="864" t="s">
        <v>705</v>
      </c>
      <c r="T23" s="865"/>
      <c r="U23" s="865"/>
      <c r="V23" s="865"/>
      <c r="W23" s="865"/>
      <c r="X23" s="865"/>
      <c r="Y23" s="865"/>
      <c r="Z23" s="865"/>
      <c r="AA23" s="865"/>
      <c r="AB23" s="865"/>
      <c r="AC23" s="865"/>
      <c r="AD23" s="865"/>
      <c r="AE23" s="865"/>
      <c r="AF23" s="865"/>
      <c r="AG23" s="865"/>
      <c r="AH23" s="865"/>
      <c r="AI23" s="865"/>
      <c r="AJ23" s="865"/>
      <c r="AK23" s="865"/>
      <c r="AL23" s="865"/>
      <c r="AM23" s="865"/>
      <c r="AN23" s="865"/>
      <c r="AO23" s="939"/>
      <c r="AP23" s="939"/>
      <c r="AQ23" s="1423" t="str">
        <f>IF(入力シート!E99="","",入力シート!E99)</f>
        <v/>
      </c>
      <c r="AR23" s="1424"/>
      <c r="AS23" s="1424"/>
      <c r="AT23" s="1424"/>
      <c r="AU23" s="1424"/>
      <c r="AV23" s="1424"/>
      <c r="AW23" s="1424"/>
      <c r="AX23" s="1424"/>
      <c r="AY23" s="1424"/>
      <c r="AZ23" s="1424"/>
      <c r="BA23" s="1424"/>
      <c r="BB23" s="1424"/>
      <c r="BC23" s="1424"/>
      <c r="BD23" s="1424"/>
      <c r="BE23" s="1424"/>
      <c r="BF23" s="1424"/>
      <c r="BG23" s="1424"/>
      <c r="BH23" s="1424"/>
      <c r="BI23" s="1424"/>
      <c r="BJ23" s="939" t="s">
        <v>589</v>
      </c>
      <c r="BK23" s="939"/>
      <c r="BL23" s="1019"/>
      <c r="BM23" s="802"/>
      <c r="BN23" s="583"/>
    </row>
    <row r="24" spans="1:66" ht="20.100000000000001" customHeight="1" x14ac:dyDescent="0.15">
      <c r="A24" s="801"/>
      <c r="B24" s="856" t="s">
        <v>706</v>
      </c>
      <c r="C24" s="836"/>
      <c r="D24" s="836"/>
      <c r="E24" s="836"/>
      <c r="F24" s="836"/>
      <c r="G24" s="836"/>
      <c r="H24" s="836"/>
      <c r="I24" s="836"/>
      <c r="J24" s="836"/>
      <c r="K24" s="836"/>
      <c r="L24" s="836"/>
      <c r="M24" s="836"/>
      <c r="N24" s="836"/>
      <c r="O24" s="836"/>
      <c r="P24" s="836"/>
      <c r="Q24" s="836"/>
      <c r="R24" s="857"/>
      <c r="S24" s="858" t="s">
        <v>707</v>
      </c>
      <c r="T24" s="859"/>
      <c r="U24" s="859"/>
      <c r="V24" s="859"/>
      <c r="W24" s="859"/>
      <c r="X24" s="859"/>
      <c r="Y24" s="859"/>
      <c r="Z24" s="859"/>
      <c r="AA24" s="859"/>
      <c r="AB24" s="859"/>
      <c r="AC24" s="859"/>
      <c r="AD24" s="859"/>
      <c r="AE24" s="859"/>
      <c r="AF24" s="859"/>
      <c r="AG24" s="859"/>
      <c r="AH24" s="859"/>
      <c r="AI24" s="859"/>
      <c r="AJ24" s="859"/>
      <c r="AK24" s="859"/>
      <c r="AL24" s="859"/>
      <c r="AM24" s="859"/>
      <c r="AN24" s="859"/>
      <c r="AO24" s="937"/>
      <c r="AP24" s="937"/>
      <c r="AQ24" s="1401" t="str">
        <f>IF(入力シート!E100="","",入力シート!E100)</f>
        <v/>
      </c>
      <c r="AR24" s="1402"/>
      <c r="AS24" s="1402"/>
      <c r="AT24" s="1402"/>
      <c r="AU24" s="1402"/>
      <c r="AV24" s="1402"/>
      <c r="AW24" s="1402"/>
      <c r="AX24" s="1402"/>
      <c r="AY24" s="859" t="s">
        <v>583</v>
      </c>
      <c r="AZ24" s="859"/>
      <c r="BA24" s="859"/>
      <c r="BB24" s="859"/>
      <c r="BC24" s="1402" t="str">
        <f>IF(入力シート!H100="","",入力シート!H100)</f>
        <v/>
      </c>
      <c r="BD24" s="1402"/>
      <c r="BE24" s="1402"/>
      <c r="BF24" s="1402"/>
      <c r="BG24" s="1402"/>
      <c r="BH24" s="1402"/>
      <c r="BI24" s="1402"/>
      <c r="BJ24" s="859" t="s">
        <v>584</v>
      </c>
      <c r="BK24" s="859"/>
      <c r="BL24" s="861"/>
      <c r="BM24" s="807"/>
      <c r="BN24" s="583"/>
    </row>
    <row r="25" spans="1:66" ht="20.100000000000001" customHeight="1" x14ac:dyDescent="0.15">
      <c r="A25" s="801"/>
      <c r="B25" s="862"/>
      <c r="C25" s="818"/>
      <c r="D25" s="818"/>
      <c r="E25" s="818"/>
      <c r="F25" s="818"/>
      <c r="G25" s="818"/>
      <c r="H25" s="818"/>
      <c r="I25" s="818"/>
      <c r="J25" s="818"/>
      <c r="K25" s="818"/>
      <c r="L25" s="818"/>
      <c r="M25" s="818"/>
      <c r="N25" s="818"/>
      <c r="O25" s="818"/>
      <c r="P25" s="818"/>
      <c r="Q25" s="818"/>
      <c r="R25" s="863"/>
      <c r="S25" s="864" t="s">
        <v>708</v>
      </c>
      <c r="T25" s="865"/>
      <c r="U25" s="865"/>
      <c r="V25" s="865"/>
      <c r="W25" s="865"/>
      <c r="X25" s="865"/>
      <c r="Y25" s="865"/>
      <c r="Z25" s="865"/>
      <c r="AA25" s="865"/>
      <c r="AB25" s="865"/>
      <c r="AC25" s="865"/>
      <c r="AD25" s="865"/>
      <c r="AE25" s="865"/>
      <c r="AF25" s="865"/>
      <c r="AG25" s="865"/>
      <c r="AH25" s="865"/>
      <c r="AI25" s="865"/>
      <c r="AJ25" s="865"/>
      <c r="AK25" s="865"/>
      <c r="AL25" s="865"/>
      <c r="AM25" s="865"/>
      <c r="AN25" s="865"/>
      <c r="AO25" s="939"/>
      <c r="AP25" s="939"/>
      <c r="AQ25" s="1423">
        <f>IF(入力シート!E101="","",入力シート!E101)</f>
        <v>50.1</v>
      </c>
      <c r="AR25" s="1424"/>
      <c r="AS25" s="1424"/>
      <c r="AT25" s="1424"/>
      <c r="AU25" s="1424"/>
      <c r="AV25" s="1424"/>
      <c r="AW25" s="1424"/>
      <c r="AX25" s="1424"/>
      <c r="AY25" s="1424"/>
      <c r="AZ25" s="1424"/>
      <c r="BA25" s="1424"/>
      <c r="BB25" s="1424"/>
      <c r="BC25" s="1424"/>
      <c r="BD25" s="1424"/>
      <c r="BE25" s="1424"/>
      <c r="BF25" s="1424"/>
      <c r="BG25" s="1424"/>
      <c r="BH25" s="1424"/>
      <c r="BI25" s="1424"/>
      <c r="BJ25" s="865" t="s">
        <v>584</v>
      </c>
      <c r="BK25" s="865"/>
      <c r="BL25" s="866"/>
      <c r="BM25" s="807"/>
      <c r="BN25" s="583"/>
    </row>
    <row r="26" spans="1:66" ht="20.100000000000001" customHeight="1" x14ac:dyDescent="0.15">
      <c r="A26" s="801"/>
      <c r="B26" s="855" t="s">
        <v>709</v>
      </c>
      <c r="C26" s="805"/>
      <c r="D26" s="805"/>
      <c r="E26" s="805"/>
      <c r="F26" s="805"/>
      <c r="G26" s="805"/>
      <c r="H26" s="805"/>
      <c r="I26" s="805"/>
      <c r="J26" s="805"/>
      <c r="K26" s="805"/>
      <c r="L26" s="805"/>
      <c r="M26" s="805"/>
      <c r="N26" s="805"/>
      <c r="O26" s="805"/>
      <c r="P26" s="805"/>
      <c r="Q26" s="805"/>
      <c r="R26" s="805"/>
      <c r="S26" s="805"/>
      <c r="T26" s="805"/>
      <c r="U26" s="805"/>
      <c r="V26" s="805"/>
      <c r="W26" s="805"/>
      <c r="X26" s="805"/>
      <c r="Y26" s="805"/>
      <c r="Z26" s="805"/>
      <c r="AA26" s="805"/>
      <c r="AB26" s="805"/>
      <c r="AC26" s="805"/>
      <c r="AD26" s="805"/>
      <c r="AE26" s="805"/>
      <c r="AF26" s="805"/>
      <c r="AG26" s="805"/>
      <c r="AH26" s="805"/>
      <c r="AI26" s="805"/>
      <c r="AJ26" s="805"/>
      <c r="AK26" s="805"/>
      <c r="AL26" s="805"/>
      <c r="AM26" s="805"/>
      <c r="AN26" s="805"/>
      <c r="AO26" s="805"/>
      <c r="AP26" s="805"/>
      <c r="AQ26" s="1547"/>
      <c r="AR26" s="1548"/>
      <c r="AS26" s="1548"/>
      <c r="AT26" s="1548"/>
      <c r="AU26" s="1548"/>
      <c r="AV26" s="1548"/>
      <c r="AW26" s="1548"/>
      <c r="AX26" s="1548"/>
      <c r="AY26" s="1548"/>
      <c r="AZ26" s="1548"/>
      <c r="BA26" s="1548"/>
      <c r="BB26" s="1548"/>
      <c r="BC26" s="1548"/>
      <c r="BD26" s="1548"/>
      <c r="BE26" s="1548"/>
      <c r="BF26" s="1548"/>
      <c r="BG26" s="1548"/>
      <c r="BH26" s="1548"/>
      <c r="BI26" s="1548"/>
      <c r="BJ26" s="1548"/>
      <c r="BK26" s="1548"/>
      <c r="BL26" s="1549"/>
      <c r="BM26" s="802"/>
      <c r="BN26" s="583"/>
    </row>
    <row r="27" spans="1:66" ht="20.100000000000001" customHeight="1" x14ac:dyDescent="0.15">
      <c r="A27" s="801"/>
      <c r="B27" s="855" t="s">
        <v>737</v>
      </c>
      <c r="C27" s="805"/>
      <c r="D27" s="805"/>
      <c r="E27" s="805"/>
      <c r="F27" s="805"/>
      <c r="G27" s="805"/>
      <c r="H27" s="805"/>
      <c r="I27" s="805"/>
      <c r="J27" s="805"/>
      <c r="K27" s="805"/>
      <c r="L27" s="805"/>
      <c r="M27" s="805"/>
      <c r="N27" s="805"/>
      <c r="O27" s="805"/>
      <c r="P27" s="805"/>
      <c r="Q27" s="805"/>
      <c r="R27" s="805"/>
      <c r="S27" s="805"/>
      <c r="T27" s="805"/>
      <c r="U27" s="805"/>
      <c r="V27" s="805"/>
      <c r="W27" s="805"/>
      <c r="X27" s="805"/>
      <c r="Y27" s="805"/>
      <c r="Z27" s="805"/>
      <c r="AA27" s="805"/>
      <c r="AB27" s="805"/>
      <c r="AC27" s="805"/>
      <c r="AD27" s="805"/>
      <c r="AE27" s="805"/>
      <c r="AF27" s="805"/>
      <c r="AG27" s="805"/>
      <c r="AH27" s="805"/>
      <c r="AI27" s="805"/>
      <c r="AJ27" s="805"/>
      <c r="AK27" s="805"/>
      <c r="AL27" s="805"/>
      <c r="AM27" s="805"/>
      <c r="AN27" s="805"/>
      <c r="AO27" s="805"/>
      <c r="AP27" s="805"/>
      <c r="AQ27" s="1547"/>
      <c r="AR27" s="1548"/>
      <c r="AS27" s="1548"/>
      <c r="AT27" s="1548"/>
      <c r="AU27" s="1548"/>
      <c r="AV27" s="1548"/>
      <c r="AW27" s="1548"/>
      <c r="AX27" s="1548"/>
      <c r="AY27" s="1548"/>
      <c r="AZ27" s="1548"/>
      <c r="BA27" s="1548"/>
      <c r="BB27" s="1548"/>
      <c r="BC27" s="1548"/>
      <c r="BD27" s="1548"/>
      <c r="BE27" s="1548"/>
      <c r="BF27" s="1548"/>
      <c r="BG27" s="1548"/>
      <c r="BH27" s="1548"/>
      <c r="BI27" s="1548"/>
      <c r="BJ27" s="1548"/>
      <c r="BK27" s="1548"/>
      <c r="BL27" s="1549"/>
      <c r="BM27" s="802"/>
      <c r="BN27" s="583"/>
    </row>
    <row r="28" spans="1:66" ht="20.100000000000001" customHeight="1" x14ac:dyDescent="0.15">
      <c r="A28" s="801"/>
      <c r="B28" s="855" t="s">
        <v>710</v>
      </c>
      <c r="C28" s="805"/>
      <c r="D28" s="805"/>
      <c r="E28" s="805"/>
      <c r="F28" s="805"/>
      <c r="G28" s="805"/>
      <c r="H28" s="805"/>
      <c r="I28" s="805"/>
      <c r="J28" s="805"/>
      <c r="K28" s="805"/>
      <c r="L28" s="805"/>
      <c r="M28" s="805"/>
      <c r="N28" s="805"/>
      <c r="O28" s="805"/>
      <c r="P28" s="805"/>
      <c r="Q28" s="805"/>
      <c r="R28" s="805"/>
      <c r="S28" s="805"/>
      <c r="T28" s="805"/>
      <c r="U28" s="805"/>
      <c r="V28" s="805"/>
      <c r="W28" s="805"/>
      <c r="X28" s="805"/>
      <c r="Y28" s="805"/>
      <c r="Z28" s="805"/>
      <c r="AA28" s="805"/>
      <c r="AB28" s="805"/>
      <c r="AC28" s="805"/>
      <c r="AD28" s="805"/>
      <c r="AE28" s="805"/>
      <c r="AF28" s="805"/>
      <c r="AG28" s="805"/>
      <c r="AH28" s="805"/>
      <c r="AI28" s="805"/>
      <c r="AJ28" s="805"/>
      <c r="AK28" s="805"/>
      <c r="AL28" s="805"/>
      <c r="AM28" s="805"/>
      <c r="AN28" s="805"/>
      <c r="AO28" s="822"/>
      <c r="AP28" s="822"/>
      <c r="AQ28" s="1252" t="s">
        <v>711</v>
      </c>
      <c r="AR28" s="1236"/>
      <c r="AS28" s="1236"/>
      <c r="AT28" s="1236"/>
      <c r="AU28" s="1236"/>
      <c r="AV28" s="1236"/>
      <c r="AW28" s="1236"/>
      <c r="AX28" s="1236"/>
      <c r="AY28" s="1236"/>
      <c r="AZ28" s="1236"/>
      <c r="BA28" s="1236"/>
      <c r="BB28" s="1236"/>
      <c r="BC28" s="1236"/>
      <c r="BD28" s="1236"/>
      <c r="BE28" s="1236"/>
      <c r="BF28" s="1236"/>
      <c r="BG28" s="1236"/>
      <c r="BH28" s="1236"/>
      <c r="BI28" s="1236"/>
      <c r="BJ28" s="1236"/>
      <c r="BK28" s="1236"/>
      <c r="BL28" s="1253"/>
      <c r="BM28" s="802"/>
      <c r="BN28" s="583"/>
    </row>
    <row r="29" spans="1:66" ht="20.100000000000001" customHeight="1" x14ac:dyDescent="0.15">
      <c r="A29" s="801"/>
      <c r="B29" s="856" t="s">
        <v>712</v>
      </c>
      <c r="C29" s="836"/>
      <c r="D29" s="836"/>
      <c r="E29" s="836"/>
      <c r="F29" s="836"/>
      <c r="G29" s="836"/>
      <c r="H29" s="836"/>
      <c r="I29" s="836"/>
      <c r="J29" s="836"/>
      <c r="K29" s="836"/>
      <c r="L29" s="836"/>
      <c r="M29" s="836"/>
      <c r="N29" s="836"/>
      <c r="O29" s="836"/>
      <c r="P29" s="836"/>
      <c r="Q29" s="836"/>
      <c r="R29" s="836"/>
      <c r="S29" s="836"/>
      <c r="T29" s="836"/>
      <c r="U29" s="836"/>
      <c r="V29" s="836"/>
      <c r="W29" s="836"/>
      <c r="X29" s="836"/>
      <c r="Y29" s="836"/>
      <c r="Z29" s="836"/>
      <c r="AA29" s="836"/>
      <c r="AB29" s="836"/>
      <c r="AC29" s="836"/>
      <c r="AD29" s="836"/>
      <c r="AE29" s="836"/>
      <c r="AF29" s="836"/>
      <c r="AG29" s="836"/>
      <c r="AH29" s="836"/>
      <c r="AI29" s="836"/>
      <c r="AJ29" s="836"/>
      <c r="AK29" s="836"/>
      <c r="AL29" s="836"/>
      <c r="AM29" s="836"/>
      <c r="AN29" s="836"/>
      <c r="AO29" s="836"/>
      <c r="AP29" s="857"/>
      <c r="AQ29" s="1504"/>
      <c r="AR29" s="1505"/>
      <c r="AS29" s="1505"/>
      <c r="AT29" s="1505"/>
      <c r="AU29" s="1505"/>
      <c r="AV29" s="1505"/>
      <c r="AW29" s="1505"/>
      <c r="AX29" s="1505"/>
      <c r="AY29" s="859" t="s">
        <v>606</v>
      </c>
      <c r="AZ29" s="859"/>
      <c r="BA29" s="1484"/>
      <c r="BB29" s="1484"/>
      <c r="BC29" s="1484"/>
      <c r="BD29" s="1484"/>
      <c r="BE29" s="1484"/>
      <c r="BF29" s="1484"/>
      <c r="BG29" s="1484"/>
      <c r="BH29" s="1484"/>
      <c r="BI29" s="1484"/>
      <c r="BJ29" s="859" t="s">
        <v>607</v>
      </c>
      <c r="BK29" s="859"/>
      <c r="BL29" s="861"/>
      <c r="BM29" s="802"/>
      <c r="BN29" s="583"/>
    </row>
    <row r="30" spans="1:66" ht="20.100000000000001" customHeight="1" x14ac:dyDescent="0.15">
      <c r="A30" s="801"/>
      <c r="B30" s="856" t="s">
        <v>713</v>
      </c>
      <c r="C30" s="836"/>
      <c r="D30" s="836"/>
      <c r="E30" s="836"/>
      <c r="F30" s="836"/>
      <c r="G30" s="836"/>
      <c r="H30" s="836"/>
      <c r="I30" s="836"/>
      <c r="J30" s="836"/>
      <c r="K30" s="836"/>
      <c r="L30" s="836"/>
      <c r="M30" s="836"/>
      <c r="N30" s="836"/>
      <c r="O30" s="836"/>
      <c r="P30" s="836"/>
      <c r="Q30" s="836"/>
      <c r="R30" s="836"/>
      <c r="S30" s="836"/>
      <c r="T30" s="836"/>
      <c r="U30" s="836"/>
      <c r="V30" s="836"/>
      <c r="W30" s="836"/>
      <c r="X30" s="836"/>
      <c r="Y30" s="836"/>
      <c r="Z30" s="836"/>
      <c r="AA30" s="836"/>
      <c r="AB30" s="836"/>
      <c r="AC30" s="836"/>
      <c r="AD30" s="836"/>
      <c r="AE30" s="836"/>
      <c r="AF30" s="836"/>
      <c r="AG30" s="836"/>
      <c r="AH30" s="836"/>
      <c r="AI30" s="836"/>
      <c r="AJ30" s="836"/>
      <c r="AK30" s="836"/>
      <c r="AL30" s="836"/>
      <c r="AM30" s="836"/>
      <c r="AN30" s="836"/>
      <c r="AO30" s="838"/>
      <c r="AP30" s="838"/>
      <c r="AQ30" s="1252" t="str">
        <f>IF(入力シート!E102="","",IF(入力シート!E102="選択してください","",入力シート!E102))</f>
        <v/>
      </c>
      <c r="AR30" s="1236"/>
      <c r="AS30" s="1236"/>
      <c r="AT30" s="1236"/>
      <c r="AU30" s="1236"/>
      <c r="AV30" s="1236"/>
      <c r="AW30" s="1236"/>
      <c r="AX30" s="1236"/>
      <c r="AY30" s="1236"/>
      <c r="AZ30" s="1236"/>
      <c r="BA30" s="1236"/>
      <c r="BB30" s="1236"/>
      <c r="BC30" s="1236"/>
      <c r="BD30" s="1236"/>
      <c r="BE30" s="1236"/>
      <c r="BF30" s="1236"/>
      <c r="BG30" s="1236"/>
      <c r="BH30" s="1236"/>
      <c r="BI30" s="1236"/>
      <c r="BJ30" s="1236"/>
      <c r="BK30" s="1236"/>
      <c r="BL30" s="1253"/>
      <c r="BM30" s="802"/>
      <c r="BN30" s="583"/>
    </row>
    <row r="31" spans="1:66" ht="20.100000000000001" customHeight="1" x14ac:dyDescent="0.15">
      <c r="A31" s="801"/>
      <c r="B31" s="855" t="s">
        <v>714</v>
      </c>
      <c r="C31" s="805"/>
      <c r="D31" s="805"/>
      <c r="E31" s="805"/>
      <c r="F31" s="805"/>
      <c r="G31" s="805"/>
      <c r="H31" s="805"/>
      <c r="I31" s="805"/>
      <c r="J31" s="805"/>
      <c r="K31" s="805"/>
      <c r="L31" s="805"/>
      <c r="M31" s="805"/>
      <c r="N31" s="805"/>
      <c r="O31" s="805"/>
      <c r="P31" s="805"/>
      <c r="Q31" s="805"/>
      <c r="R31" s="805"/>
      <c r="S31" s="805"/>
      <c r="T31" s="805"/>
      <c r="U31" s="805"/>
      <c r="V31" s="805"/>
      <c r="W31" s="805"/>
      <c r="X31" s="805"/>
      <c r="Y31" s="805"/>
      <c r="Z31" s="805"/>
      <c r="AA31" s="805"/>
      <c r="AB31" s="805"/>
      <c r="AC31" s="805"/>
      <c r="AD31" s="805"/>
      <c r="AE31" s="805"/>
      <c r="AF31" s="805"/>
      <c r="AG31" s="805"/>
      <c r="AH31" s="805"/>
      <c r="AI31" s="805"/>
      <c r="AJ31" s="805"/>
      <c r="AK31" s="805"/>
      <c r="AL31" s="805"/>
      <c r="AM31" s="805"/>
      <c r="AN31" s="805"/>
      <c r="AO31" s="805"/>
      <c r="AP31" s="805"/>
      <c r="AQ31" s="1547"/>
      <c r="AR31" s="1548"/>
      <c r="AS31" s="1548"/>
      <c r="AT31" s="1548"/>
      <c r="AU31" s="1548"/>
      <c r="AV31" s="1548"/>
      <c r="AW31" s="1548"/>
      <c r="AX31" s="1548"/>
      <c r="AY31" s="1548"/>
      <c r="AZ31" s="1548"/>
      <c r="BA31" s="1548"/>
      <c r="BB31" s="1548"/>
      <c r="BC31" s="1548"/>
      <c r="BD31" s="1548"/>
      <c r="BE31" s="1548"/>
      <c r="BF31" s="1548"/>
      <c r="BG31" s="1548"/>
      <c r="BH31" s="1548"/>
      <c r="BI31" s="1548"/>
      <c r="BJ31" s="1548"/>
      <c r="BK31" s="1548"/>
      <c r="BL31" s="1549"/>
      <c r="BM31" s="802"/>
      <c r="BN31" s="583"/>
    </row>
    <row r="32" spans="1:66" ht="20.100000000000001" customHeight="1" x14ac:dyDescent="0.15">
      <c r="A32" s="801"/>
      <c r="B32" s="855" t="s">
        <v>715</v>
      </c>
      <c r="C32" s="805"/>
      <c r="D32" s="805"/>
      <c r="E32" s="805"/>
      <c r="F32" s="805"/>
      <c r="G32" s="805"/>
      <c r="H32" s="805"/>
      <c r="I32" s="805"/>
      <c r="J32" s="805"/>
      <c r="K32" s="805"/>
      <c r="L32" s="805"/>
      <c r="M32" s="805"/>
      <c r="N32" s="805"/>
      <c r="O32" s="805"/>
      <c r="P32" s="805"/>
      <c r="Q32" s="805"/>
      <c r="R32" s="805"/>
      <c r="S32" s="805"/>
      <c r="T32" s="805"/>
      <c r="U32" s="805"/>
      <c r="V32" s="805"/>
      <c r="W32" s="805"/>
      <c r="X32" s="805"/>
      <c r="Y32" s="805"/>
      <c r="Z32" s="805"/>
      <c r="AA32" s="805"/>
      <c r="AB32" s="805"/>
      <c r="AC32" s="805"/>
      <c r="AD32" s="805"/>
      <c r="AE32" s="805"/>
      <c r="AF32" s="805"/>
      <c r="AG32" s="805"/>
      <c r="AH32" s="805"/>
      <c r="AI32" s="805"/>
      <c r="AJ32" s="805"/>
      <c r="AK32" s="805"/>
      <c r="AL32" s="805"/>
      <c r="AM32" s="805"/>
      <c r="AN32" s="805"/>
      <c r="AO32" s="822"/>
      <c r="AP32" s="822"/>
      <c r="AQ32" s="1252" t="str">
        <f>IF(入力シート!E103="","",IF(入力シート!E103="選択してください","",入力シート!E103))</f>
        <v/>
      </c>
      <c r="AR32" s="1236"/>
      <c r="AS32" s="1236"/>
      <c r="AT32" s="1236"/>
      <c r="AU32" s="1236"/>
      <c r="AV32" s="1236"/>
      <c r="AW32" s="1236"/>
      <c r="AX32" s="1236"/>
      <c r="AY32" s="1236"/>
      <c r="AZ32" s="1236"/>
      <c r="BA32" s="1236"/>
      <c r="BB32" s="1236"/>
      <c r="BC32" s="1236"/>
      <c r="BD32" s="1236"/>
      <c r="BE32" s="1236"/>
      <c r="BF32" s="1236"/>
      <c r="BG32" s="1236"/>
      <c r="BH32" s="1236"/>
      <c r="BI32" s="1236"/>
      <c r="BJ32" s="1236"/>
      <c r="BK32" s="1236"/>
      <c r="BL32" s="1253"/>
      <c r="BM32" s="802"/>
      <c r="BN32" s="583"/>
    </row>
    <row r="33" spans="1:66" ht="20.100000000000001" customHeight="1" x14ac:dyDescent="0.15">
      <c r="A33" s="801"/>
      <c r="B33" s="856" t="s">
        <v>716</v>
      </c>
      <c r="C33" s="836"/>
      <c r="D33" s="836"/>
      <c r="E33" s="836"/>
      <c r="F33" s="836"/>
      <c r="G33" s="836"/>
      <c r="H33" s="836"/>
      <c r="I33" s="836"/>
      <c r="J33" s="836"/>
      <c r="K33" s="836"/>
      <c r="L33" s="836"/>
      <c r="M33" s="836"/>
      <c r="N33" s="836"/>
      <c r="O33" s="836"/>
      <c r="P33" s="836"/>
      <c r="Q33" s="836"/>
      <c r="R33" s="836"/>
      <c r="S33" s="836"/>
      <c r="T33" s="836"/>
      <c r="U33" s="836"/>
      <c r="V33" s="836"/>
      <c r="W33" s="836"/>
      <c r="X33" s="836"/>
      <c r="Y33" s="836"/>
      <c r="Z33" s="836"/>
      <c r="AA33" s="836"/>
      <c r="AB33" s="836"/>
      <c r="AC33" s="836"/>
      <c r="AD33" s="836"/>
      <c r="AE33" s="836"/>
      <c r="AF33" s="836"/>
      <c r="AG33" s="836"/>
      <c r="AH33" s="836"/>
      <c r="AI33" s="836"/>
      <c r="AJ33" s="857"/>
      <c r="AK33" s="971" t="s">
        <v>613</v>
      </c>
      <c r="AL33" s="972"/>
      <c r="AM33" s="972"/>
      <c r="AN33" s="972"/>
      <c r="AO33" s="972"/>
      <c r="AP33" s="973"/>
      <c r="AQ33" s="1504"/>
      <c r="AR33" s="1505"/>
      <c r="AS33" s="1505"/>
      <c r="AT33" s="1505"/>
      <c r="AU33" s="1505"/>
      <c r="AV33" s="1505"/>
      <c r="AW33" s="1505"/>
      <c r="AX33" s="1505"/>
      <c r="AY33" s="1505"/>
      <c r="AZ33" s="1505"/>
      <c r="BA33" s="1505"/>
      <c r="BB33" s="1505"/>
      <c r="BC33" s="1505"/>
      <c r="BD33" s="1505"/>
      <c r="BE33" s="1505"/>
      <c r="BF33" s="1505"/>
      <c r="BG33" s="1505"/>
      <c r="BH33" s="1505"/>
      <c r="BI33" s="1505"/>
      <c r="BJ33" s="859" t="s">
        <v>475</v>
      </c>
      <c r="BK33" s="859"/>
      <c r="BL33" s="861"/>
      <c r="BM33" s="802"/>
      <c r="BN33" s="583"/>
    </row>
    <row r="34" spans="1:66" ht="20.100000000000001" customHeight="1" x14ac:dyDescent="0.15">
      <c r="A34" s="801"/>
      <c r="B34" s="862"/>
      <c r="C34" s="818"/>
      <c r="D34" s="818"/>
      <c r="E34" s="818"/>
      <c r="F34" s="818"/>
      <c r="G34" s="818"/>
      <c r="H34" s="818"/>
      <c r="I34" s="818"/>
      <c r="J34" s="818"/>
      <c r="K34" s="818"/>
      <c r="L34" s="818"/>
      <c r="M34" s="818"/>
      <c r="N34" s="818"/>
      <c r="O34" s="818"/>
      <c r="P34" s="818"/>
      <c r="Q34" s="818"/>
      <c r="R34" s="818"/>
      <c r="S34" s="818"/>
      <c r="T34" s="818"/>
      <c r="U34" s="818"/>
      <c r="V34" s="818"/>
      <c r="W34" s="818"/>
      <c r="X34" s="818"/>
      <c r="Y34" s="818"/>
      <c r="Z34" s="818"/>
      <c r="AA34" s="818"/>
      <c r="AB34" s="818"/>
      <c r="AC34" s="818"/>
      <c r="AD34" s="818"/>
      <c r="AE34" s="818"/>
      <c r="AF34" s="818"/>
      <c r="AG34" s="818"/>
      <c r="AH34" s="818"/>
      <c r="AI34" s="818"/>
      <c r="AJ34" s="863"/>
      <c r="AK34" s="1020" t="s">
        <v>615</v>
      </c>
      <c r="AL34" s="1021"/>
      <c r="AM34" s="1021"/>
      <c r="AN34" s="1021"/>
      <c r="AO34" s="1021"/>
      <c r="AP34" s="1022"/>
      <c r="AQ34" s="1483" t="s">
        <v>616</v>
      </c>
      <c r="AR34" s="1411"/>
      <c r="AS34" s="1485"/>
      <c r="AT34" s="1485"/>
      <c r="AU34" s="1485"/>
      <c r="AV34" s="1485"/>
      <c r="AW34" s="1485"/>
      <c r="AX34" s="865" t="s">
        <v>617</v>
      </c>
      <c r="AY34" s="1485"/>
      <c r="AZ34" s="1485"/>
      <c r="BA34" s="1485"/>
      <c r="BB34" s="1485"/>
      <c r="BC34" s="1485"/>
      <c r="BD34" s="1485"/>
      <c r="BE34" s="1485"/>
      <c r="BF34" s="1485"/>
      <c r="BG34" s="1485"/>
      <c r="BH34" s="1485"/>
      <c r="BI34" s="1485"/>
      <c r="BJ34" s="865" t="s">
        <v>475</v>
      </c>
      <c r="BK34" s="865"/>
      <c r="BL34" s="866"/>
      <c r="BM34" s="802"/>
      <c r="BN34" s="583"/>
    </row>
    <row r="35" spans="1:66" ht="20.100000000000001" customHeight="1" x14ac:dyDescent="0.15">
      <c r="A35" s="801"/>
      <c r="B35" s="855" t="s">
        <v>717</v>
      </c>
      <c r="C35" s="805"/>
      <c r="D35" s="805"/>
      <c r="E35" s="805"/>
      <c r="F35" s="805"/>
      <c r="G35" s="805"/>
      <c r="H35" s="805"/>
      <c r="I35" s="805"/>
      <c r="J35" s="805"/>
      <c r="K35" s="805"/>
      <c r="L35" s="805"/>
      <c r="M35" s="805"/>
      <c r="N35" s="805"/>
      <c r="O35" s="805"/>
      <c r="P35" s="805"/>
      <c r="Q35" s="805"/>
      <c r="R35" s="805"/>
      <c r="S35" s="805"/>
      <c r="T35" s="805"/>
      <c r="U35" s="805"/>
      <c r="V35" s="805"/>
      <c r="W35" s="805"/>
      <c r="X35" s="805"/>
      <c r="Y35" s="805"/>
      <c r="Z35" s="805"/>
      <c r="AA35" s="805"/>
      <c r="AB35" s="805"/>
      <c r="AC35" s="805"/>
      <c r="AD35" s="805"/>
      <c r="AE35" s="805"/>
      <c r="AF35" s="805"/>
      <c r="AG35" s="805"/>
      <c r="AH35" s="805"/>
      <c r="AI35" s="805"/>
      <c r="AJ35" s="805"/>
      <c r="AK35" s="805"/>
      <c r="AL35" s="805"/>
      <c r="AM35" s="805"/>
      <c r="AN35" s="805"/>
      <c r="AO35" s="805"/>
      <c r="AP35" s="805"/>
      <c r="AQ35" s="1023"/>
      <c r="AR35" s="1024"/>
      <c r="AS35" s="1024"/>
      <c r="AT35" s="1024"/>
      <c r="AU35" s="1024"/>
      <c r="AV35" s="1024"/>
      <c r="AW35" s="1024"/>
      <c r="AX35" s="1024"/>
      <c r="AY35" s="1024"/>
      <c r="AZ35" s="1024"/>
      <c r="BA35" s="1024"/>
      <c r="BB35" s="1024"/>
      <c r="BC35" s="1024"/>
      <c r="BD35" s="1024"/>
      <c r="BE35" s="1024"/>
      <c r="BF35" s="1024"/>
      <c r="BG35" s="1024"/>
      <c r="BH35" s="1024"/>
      <c r="BI35" s="1024"/>
      <c r="BJ35" s="1024"/>
      <c r="BK35" s="1024"/>
      <c r="BL35" s="1025"/>
      <c r="BM35" s="802"/>
      <c r="BN35" s="583"/>
    </row>
    <row r="36" spans="1:66" ht="20.100000000000001" customHeight="1" x14ac:dyDescent="0.15">
      <c r="A36" s="801"/>
      <c r="B36" s="855" t="s">
        <v>718</v>
      </c>
      <c r="C36" s="805"/>
      <c r="D36" s="805"/>
      <c r="E36" s="805"/>
      <c r="F36" s="805"/>
      <c r="G36" s="805"/>
      <c r="H36" s="805"/>
      <c r="I36" s="805"/>
      <c r="J36" s="805"/>
      <c r="K36" s="805"/>
      <c r="L36" s="805"/>
      <c r="M36" s="805"/>
      <c r="N36" s="805"/>
      <c r="O36" s="805"/>
      <c r="P36" s="805"/>
      <c r="Q36" s="805"/>
      <c r="R36" s="805"/>
      <c r="S36" s="805"/>
      <c r="T36" s="805"/>
      <c r="U36" s="805"/>
      <c r="V36" s="805"/>
      <c r="W36" s="805"/>
      <c r="X36" s="805"/>
      <c r="Y36" s="805"/>
      <c r="Z36" s="805"/>
      <c r="AA36" s="805"/>
      <c r="AB36" s="805"/>
      <c r="AC36" s="805"/>
      <c r="AD36" s="805"/>
      <c r="AE36" s="805"/>
      <c r="AF36" s="805"/>
      <c r="AG36" s="805"/>
      <c r="AH36" s="805"/>
      <c r="AI36" s="805"/>
      <c r="AJ36" s="805"/>
      <c r="AK36" s="805"/>
      <c r="AL36" s="805"/>
      <c r="AM36" s="805"/>
      <c r="AN36" s="805"/>
      <c r="AO36" s="805"/>
      <c r="AP36" s="805"/>
      <c r="AQ36" s="1023"/>
      <c r="AR36" s="1024"/>
      <c r="AS36" s="1024"/>
      <c r="AT36" s="1024"/>
      <c r="AU36" s="1024"/>
      <c r="AV36" s="1024"/>
      <c r="AW36" s="1024"/>
      <c r="AX36" s="1024"/>
      <c r="AY36" s="1024"/>
      <c r="AZ36" s="1024"/>
      <c r="BA36" s="1024"/>
      <c r="BB36" s="1024"/>
      <c r="BC36" s="1024"/>
      <c r="BD36" s="1024"/>
      <c r="BE36" s="1024"/>
      <c r="BF36" s="1024"/>
      <c r="BG36" s="1024"/>
      <c r="BH36" s="1024"/>
      <c r="BI36" s="1024"/>
      <c r="BJ36" s="1024"/>
      <c r="BK36" s="1024"/>
      <c r="BL36" s="1025"/>
      <c r="BM36" s="802"/>
      <c r="BN36" s="583"/>
    </row>
    <row r="37" spans="1:66" ht="20.100000000000001" customHeight="1" x14ac:dyDescent="0.15">
      <c r="A37" s="801"/>
      <c r="B37" s="855" t="s">
        <v>877</v>
      </c>
      <c r="C37" s="805"/>
      <c r="D37" s="805"/>
      <c r="E37" s="805"/>
      <c r="F37" s="805"/>
      <c r="G37" s="805"/>
      <c r="H37" s="805"/>
      <c r="I37" s="805"/>
      <c r="J37" s="805"/>
      <c r="K37" s="805"/>
      <c r="L37" s="805"/>
      <c r="M37" s="805"/>
      <c r="N37" s="805"/>
      <c r="O37" s="805"/>
      <c r="P37" s="805"/>
      <c r="Q37" s="805"/>
      <c r="R37" s="805"/>
      <c r="S37" s="805"/>
      <c r="T37" s="805"/>
      <c r="U37" s="805"/>
      <c r="V37" s="805"/>
      <c r="W37" s="805"/>
      <c r="X37" s="805"/>
      <c r="Y37" s="805"/>
      <c r="Z37" s="805"/>
      <c r="AA37" s="805"/>
      <c r="AB37" s="805"/>
      <c r="AC37" s="805"/>
      <c r="AD37" s="805"/>
      <c r="AE37" s="805"/>
      <c r="AF37" s="805"/>
      <c r="AG37" s="805"/>
      <c r="AH37" s="805"/>
      <c r="AI37" s="805"/>
      <c r="AJ37" s="805"/>
      <c r="AK37" s="805"/>
      <c r="AL37" s="805"/>
      <c r="AM37" s="805"/>
      <c r="AN37" s="805"/>
      <c r="AO37" s="805"/>
      <c r="AP37" s="805"/>
      <c r="AQ37" s="1543"/>
      <c r="AR37" s="1544"/>
      <c r="AS37" s="1544"/>
      <c r="AT37" s="1544"/>
      <c r="AU37" s="1544"/>
      <c r="AV37" s="1544"/>
      <c r="AW37" s="1544"/>
      <c r="AX37" s="1544"/>
      <c r="AY37" s="1544"/>
      <c r="AZ37" s="1544"/>
      <c r="BA37" s="1544"/>
      <c r="BB37" s="1544"/>
      <c r="BC37" s="1544"/>
      <c r="BD37" s="1544"/>
      <c r="BE37" s="1544"/>
      <c r="BF37" s="1544"/>
      <c r="BG37" s="1544"/>
      <c r="BH37" s="1544"/>
      <c r="BI37" s="1544"/>
      <c r="BJ37" s="1544"/>
      <c r="BK37" s="1544"/>
      <c r="BL37" s="1545"/>
      <c r="BM37" s="802"/>
      <c r="BN37" s="583"/>
    </row>
    <row r="38" spans="1:66" ht="20.100000000000001" customHeight="1" x14ac:dyDescent="0.15">
      <c r="A38" s="801"/>
      <c r="B38" s="855" t="s">
        <v>719</v>
      </c>
      <c r="C38" s="805"/>
      <c r="D38" s="805"/>
      <c r="E38" s="805"/>
      <c r="F38" s="805"/>
      <c r="G38" s="805"/>
      <c r="H38" s="805"/>
      <c r="I38" s="805"/>
      <c r="J38" s="805"/>
      <c r="K38" s="805"/>
      <c r="L38" s="805"/>
      <c r="M38" s="805"/>
      <c r="N38" s="805"/>
      <c r="O38" s="805"/>
      <c r="P38" s="805"/>
      <c r="Q38" s="805"/>
      <c r="R38" s="805"/>
      <c r="S38" s="805"/>
      <c r="T38" s="805"/>
      <c r="U38" s="805"/>
      <c r="V38" s="805"/>
      <c r="W38" s="805"/>
      <c r="X38" s="805"/>
      <c r="Y38" s="805"/>
      <c r="Z38" s="805"/>
      <c r="AA38" s="805"/>
      <c r="AB38" s="805"/>
      <c r="AC38" s="805"/>
      <c r="AD38" s="805"/>
      <c r="AE38" s="805"/>
      <c r="AF38" s="805"/>
      <c r="AG38" s="805"/>
      <c r="AH38" s="805"/>
      <c r="AI38" s="805"/>
      <c r="AJ38" s="805"/>
      <c r="AK38" s="805"/>
      <c r="AL38" s="805"/>
      <c r="AM38" s="805"/>
      <c r="AN38" s="805"/>
      <c r="AO38" s="805"/>
      <c r="AP38" s="805"/>
      <c r="AQ38" s="1543"/>
      <c r="AR38" s="1544"/>
      <c r="AS38" s="1544"/>
      <c r="AT38" s="1544"/>
      <c r="AU38" s="1544"/>
      <c r="AV38" s="1544"/>
      <c r="AW38" s="1544"/>
      <c r="AX38" s="1544"/>
      <c r="AY38" s="1544"/>
      <c r="AZ38" s="1544"/>
      <c r="BA38" s="1544"/>
      <c r="BB38" s="1544"/>
      <c r="BC38" s="1544"/>
      <c r="BD38" s="1544"/>
      <c r="BE38" s="1544"/>
      <c r="BF38" s="1544"/>
      <c r="BG38" s="1544"/>
      <c r="BH38" s="1544"/>
      <c r="BI38" s="1544"/>
      <c r="BJ38" s="1544"/>
      <c r="BK38" s="1544"/>
      <c r="BL38" s="1545"/>
      <c r="BM38" s="802"/>
      <c r="BN38" s="583"/>
    </row>
    <row r="39" spans="1:66" ht="20.100000000000001" customHeight="1" x14ac:dyDescent="0.15">
      <c r="A39" s="801"/>
      <c r="B39" s="855" t="s">
        <v>720</v>
      </c>
      <c r="C39" s="805"/>
      <c r="D39" s="805"/>
      <c r="E39" s="805"/>
      <c r="F39" s="805"/>
      <c r="G39" s="805"/>
      <c r="H39" s="805"/>
      <c r="I39" s="805"/>
      <c r="J39" s="805"/>
      <c r="K39" s="805"/>
      <c r="L39" s="805"/>
      <c r="M39" s="805"/>
      <c r="N39" s="805"/>
      <c r="O39" s="805"/>
      <c r="P39" s="805"/>
      <c r="Q39" s="805"/>
      <c r="R39" s="805"/>
      <c r="S39" s="805"/>
      <c r="T39" s="805"/>
      <c r="U39" s="805"/>
      <c r="V39" s="805"/>
      <c r="W39" s="805"/>
      <c r="X39" s="805"/>
      <c r="Y39" s="805"/>
      <c r="Z39" s="805"/>
      <c r="AA39" s="805"/>
      <c r="AB39" s="805"/>
      <c r="AC39" s="805"/>
      <c r="AD39" s="805"/>
      <c r="AE39" s="805"/>
      <c r="AF39" s="805"/>
      <c r="AG39" s="805"/>
      <c r="AH39" s="805"/>
      <c r="AI39" s="805"/>
      <c r="AJ39" s="805"/>
      <c r="AK39" s="805"/>
      <c r="AL39" s="805"/>
      <c r="AM39" s="805"/>
      <c r="AN39" s="805"/>
      <c r="AO39" s="805"/>
      <c r="AP39" s="805"/>
      <c r="AQ39" s="1023" t="s">
        <v>721</v>
      </c>
      <c r="AR39" s="1024"/>
      <c r="AS39" s="1024"/>
      <c r="AT39" s="1546"/>
      <c r="AU39" s="1546"/>
      <c r="AV39" s="1546"/>
      <c r="AW39" s="1546"/>
      <c r="AX39" s="1546"/>
      <c r="AY39" s="1024" t="s">
        <v>462</v>
      </c>
      <c r="AZ39" s="1024"/>
      <c r="BA39" s="1024"/>
      <c r="BB39" s="1023" t="s">
        <v>722</v>
      </c>
      <c r="BC39" s="1024"/>
      <c r="BD39" s="1024"/>
      <c r="BE39" s="1546"/>
      <c r="BF39" s="1546"/>
      <c r="BG39" s="1546"/>
      <c r="BH39" s="1546"/>
      <c r="BI39" s="1546"/>
      <c r="BJ39" s="1024" t="s">
        <v>723</v>
      </c>
      <c r="BK39" s="1024"/>
      <c r="BL39" s="1025"/>
      <c r="BM39" s="802"/>
      <c r="BN39" s="583"/>
    </row>
    <row r="40" spans="1:66" ht="20.100000000000001" customHeight="1" x14ac:dyDescent="0.15">
      <c r="A40" s="801"/>
      <c r="B40" s="809" t="s">
        <v>724</v>
      </c>
      <c r="C40" s="809"/>
      <c r="D40" s="809"/>
      <c r="E40" s="809"/>
      <c r="F40" s="809"/>
      <c r="G40" s="809"/>
      <c r="H40" s="809"/>
      <c r="I40" s="809"/>
      <c r="J40" s="809"/>
      <c r="K40" s="809"/>
      <c r="L40" s="809"/>
      <c r="M40" s="809"/>
      <c r="N40" s="809"/>
      <c r="O40" s="809"/>
      <c r="P40" s="809"/>
      <c r="Q40" s="809"/>
      <c r="R40" s="809"/>
      <c r="S40" s="809"/>
      <c r="T40" s="809"/>
      <c r="U40" s="809"/>
      <c r="V40" s="809"/>
      <c r="W40" s="809"/>
      <c r="X40" s="809"/>
      <c r="Y40" s="809"/>
      <c r="Z40" s="809"/>
      <c r="AA40" s="809"/>
      <c r="AB40" s="809"/>
      <c r="AC40" s="809"/>
      <c r="AD40" s="809"/>
      <c r="AE40" s="809"/>
      <c r="AF40" s="809"/>
      <c r="AG40" s="809"/>
      <c r="AH40" s="809"/>
      <c r="AI40" s="809"/>
      <c r="AJ40" s="809"/>
      <c r="AK40" s="809"/>
      <c r="AL40" s="809"/>
      <c r="AM40" s="809"/>
      <c r="AN40" s="809"/>
      <c r="AO40" s="803"/>
      <c r="AP40" s="803"/>
      <c r="AQ40" s="803"/>
      <c r="AR40" s="803"/>
      <c r="AS40" s="803"/>
      <c r="AT40" s="803"/>
      <c r="AU40" s="803"/>
      <c r="AV40" s="803"/>
      <c r="AW40" s="803"/>
      <c r="AX40" s="803"/>
      <c r="AY40" s="803"/>
      <c r="AZ40" s="803"/>
      <c r="BA40" s="803"/>
      <c r="BB40" s="803"/>
      <c r="BC40" s="803"/>
      <c r="BD40" s="803"/>
      <c r="BE40" s="803"/>
      <c r="BF40" s="803"/>
      <c r="BG40" s="803"/>
      <c r="BH40" s="803"/>
      <c r="BI40" s="803"/>
      <c r="BJ40" s="803"/>
      <c r="BK40" s="803"/>
      <c r="BL40" s="803"/>
      <c r="BM40" s="802"/>
      <c r="BN40" s="583"/>
    </row>
    <row r="41" spans="1:66" ht="20.100000000000001" customHeight="1" x14ac:dyDescent="0.15">
      <c r="A41" s="801"/>
      <c r="B41" s="809" t="s">
        <v>725</v>
      </c>
      <c r="C41" s="809"/>
      <c r="D41" s="809"/>
      <c r="E41" s="809"/>
      <c r="F41" s="809"/>
      <c r="G41" s="809"/>
      <c r="H41" s="809"/>
      <c r="I41" s="809"/>
      <c r="J41" s="809"/>
      <c r="K41" s="809"/>
      <c r="L41" s="809"/>
      <c r="M41" s="809"/>
      <c r="N41" s="809"/>
      <c r="O41" s="809"/>
      <c r="P41" s="809"/>
      <c r="Q41" s="809"/>
      <c r="R41" s="809"/>
      <c r="S41" s="809"/>
      <c r="T41" s="809"/>
      <c r="U41" s="809"/>
      <c r="V41" s="809"/>
      <c r="W41" s="809"/>
      <c r="X41" s="809"/>
      <c r="Y41" s="809"/>
      <c r="Z41" s="809"/>
      <c r="AA41" s="809"/>
      <c r="AB41" s="809"/>
      <c r="AC41" s="809"/>
      <c r="AD41" s="809"/>
      <c r="AE41" s="809"/>
      <c r="AF41" s="809"/>
      <c r="AG41" s="809"/>
      <c r="AH41" s="809"/>
      <c r="AI41" s="809"/>
      <c r="AJ41" s="809"/>
      <c r="AK41" s="809"/>
      <c r="AL41" s="809"/>
      <c r="AM41" s="809"/>
      <c r="AN41" s="809"/>
      <c r="AO41" s="803"/>
      <c r="AP41" s="803"/>
      <c r="AQ41" s="803"/>
      <c r="AR41" s="803"/>
      <c r="AS41" s="803"/>
      <c r="AT41" s="803"/>
      <c r="AU41" s="803"/>
      <c r="AV41" s="803"/>
      <c r="AW41" s="803"/>
      <c r="AX41" s="803"/>
      <c r="AY41" s="803"/>
      <c r="AZ41" s="803"/>
      <c r="BA41" s="803"/>
      <c r="BB41" s="803"/>
      <c r="BC41" s="803"/>
      <c r="BD41" s="803"/>
      <c r="BE41" s="803"/>
      <c r="BF41" s="803"/>
      <c r="BG41" s="803"/>
      <c r="BH41" s="803"/>
      <c r="BI41" s="803"/>
      <c r="BJ41" s="803"/>
      <c r="BK41" s="803"/>
      <c r="BL41" s="803"/>
      <c r="BM41" s="802"/>
      <c r="BN41" s="583"/>
    </row>
    <row r="42" spans="1:66" ht="20.100000000000001" customHeight="1" x14ac:dyDescent="0.15">
      <c r="A42" s="801"/>
      <c r="B42" s="809" t="s">
        <v>726</v>
      </c>
      <c r="C42" s="809"/>
      <c r="D42" s="809"/>
      <c r="E42" s="809"/>
      <c r="F42" s="809"/>
      <c r="G42" s="809"/>
      <c r="H42" s="809"/>
      <c r="I42" s="809"/>
      <c r="J42" s="809"/>
      <c r="K42" s="809"/>
      <c r="L42" s="809"/>
      <c r="M42" s="809"/>
      <c r="N42" s="809"/>
      <c r="O42" s="809"/>
      <c r="P42" s="809"/>
      <c r="Q42" s="809"/>
      <c r="R42" s="809"/>
      <c r="S42" s="809"/>
      <c r="T42" s="809"/>
      <c r="U42" s="809"/>
      <c r="V42" s="809"/>
      <c r="W42" s="809"/>
      <c r="X42" s="809"/>
      <c r="Y42" s="809"/>
      <c r="Z42" s="809"/>
      <c r="AA42" s="809"/>
      <c r="AB42" s="809"/>
      <c r="AC42" s="809"/>
      <c r="AD42" s="809"/>
      <c r="AE42" s="809"/>
      <c r="AF42" s="809"/>
      <c r="AG42" s="809"/>
      <c r="AH42" s="809"/>
      <c r="AI42" s="809"/>
      <c r="AJ42" s="809"/>
      <c r="AK42" s="809"/>
      <c r="AL42" s="809"/>
      <c r="AM42" s="809"/>
      <c r="AN42" s="809"/>
      <c r="AO42" s="803"/>
      <c r="AP42" s="803"/>
      <c r="AQ42" s="803"/>
      <c r="AR42" s="803"/>
      <c r="AS42" s="803"/>
      <c r="AT42" s="803"/>
      <c r="AU42" s="803"/>
      <c r="AV42" s="803"/>
      <c r="AW42" s="803"/>
      <c r="AX42" s="803"/>
      <c r="AY42" s="803"/>
      <c r="AZ42" s="803"/>
      <c r="BA42" s="803"/>
      <c r="BB42" s="803"/>
      <c r="BC42" s="803"/>
      <c r="BD42" s="803"/>
      <c r="BE42" s="803"/>
      <c r="BF42" s="803"/>
      <c r="BG42" s="803"/>
      <c r="BH42" s="803"/>
      <c r="BI42" s="803"/>
      <c r="BJ42" s="803"/>
      <c r="BK42" s="803"/>
      <c r="BL42" s="803"/>
      <c r="BM42" s="802"/>
      <c r="BN42" s="583"/>
    </row>
    <row r="43" spans="1:66" ht="20.100000000000001" customHeight="1" x14ac:dyDescent="0.15">
      <c r="A43" s="801"/>
      <c r="B43" s="809"/>
      <c r="C43" s="809"/>
      <c r="D43" s="809"/>
      <c r="E43" s="809"/>
      <c r="F43" s="809"/>
      <c r="G43" s="809"/>
      <c r="H43" s="809"/>
      <c r="I43" s="809"/>
      <c r="J43" s="809"/>
      <c r="K43" s="809"/>
      <c r="L43" s="809"/>
      <c r="M43" s="809"/>
      <c r="N43" s="809"/>
      <c r="O43" s="809"/>
      <c r="P43" s="809"/>
      <c r="Q43" s="809"/>
      <c r="R43" s="809"/>
      <c r="S43" s="809"/>
      <c r="T43" s="809"/>
      <c r="U43" s="809"/>
      <c r="V43" s="809"/>
      <c r="W43" s="809"/>
      <c r="X43" s="809"/>
      <c r="Y43" s="809"/>
      <c r="Z43" s="809"/>
      <c r="AA43" s="809"/>
      <c r="AB43" s="809"/>
      <c r="AC43" s="809"/>
      <c r="AD43" s="809"/>
      <c r="AE43" s="809"/>
      <c r="AF43" s="809"/>
      <c r="AG43" s="809"/>
      <c r="AH43" s="809"/>
      <c r="AI43" s="809"/>
      <c r="AJ43" s="809"/>
      <c r="AK43" s="809"/>
      <c r="AL43" s="809"/>
      <c r="AM43" s="809"/>
      <c r="AN43" s="809"/>
      <c r="AO43" s="803"/>
      <c r="AP43" s="803"/>
      <c r="AQ43" s="803"/>
      <c r="AR43" s="803"/>
      <c r="AS43" s="803"/>
      <c r="AT43" s="803"/>
      <c r="AU43" s="803"/>
      <c r="AV43" s="803"/>
      <c r="AW43" s="803"/>
      <c r="AX43" s="803"/>
      <c r="AY43" s="803"/>
      <c r="AZ43" s="803"/>
      <c r="BA43" s="803"/>
      <c r="BB43" s="803"/>
      <c r="BC43" s="803"/>
      <c r="BD43" s="803"/>
      <c r="BE43" s="803"/>
      <c r="BF43" s="803"/>
      <c r="BG43" s="803"/>
      <c r="BH43" s="803"/>
      <c r="BI43" s="803"/>
      <c r="BJ43" s="803"/>
      <c r="BK43" s="803"/>
      <c r="BL43" s="803"/>
      <c r="BM43" s="802"/>
      <c r="BN43" s="583"/>
    </row>
    <row r="44" spans="1:66" ht="20.100000000000001" customHeight="1" x14ac:dyDescent="0.15">
      <c r="A44" s="801"/>
      <c r="B44" s="803" t="s">
        <v>727</v>
      </c>
      <c r="C44" s="803"/>
      <c r="D44" s="803"/>
      <c r="E44" s="803"/>
      <c r="F44" s="803"/>
      <c r="G44" s="803"/>
      <c r="H44" s="803"/>
      <c r="I44" s="803"/>
      <c r="J44" s="803"/>
      <c r="K44" s="803"/>
      <c r="L44" s="803"/>
      <c r="M44" s="803"/>
      <c r="N44" s="803"/>
      <c r="O44" s="803"/>
      <c r="P44" s="803"/>
      <c r="Q44" s="803"/>
      <c r="R44" s="803"/>
      <c r="S44" s="803"/>
      <c r="T44" s="803"/>
      <c r="U44" s="803"/>
      <c r="V44" s="803"/>
      <c r="W44" s="803"/>
      <c r="X44" s="803"/>
      <c r="Y44" s="803"/>
      <c r="Z44" s="803"/>
      <c r="AA44" s="803"/>
      <c r="AB44" s="803"/>
      <c r="AC44" s="803"/>
      <c r="AD44" s="803"/>
      <c r="AE44" s="803"/>
      <c r="AF44" s="803"/>
      <c r="AG44" s="803"/>
      <c r="AH44" s="803"/>
      <c r="AI44" s="803"/>
      <c r="AJ44" s="803"/>
      <c r="AK44" s="803"/>
      <c r="AL44" s="803"/>
      <c r="AM44" s="803"/>
      <c r="AN44" s="803"/>
      <c r="AO44" s="803"/>
      <c r="AP44" s="803"/>
      <c r="AQ44" s="803"/>
      <c r="AR44" s="803"/>
      <c r="AS44" s="803"/>
      <c r="AT44" s="803"/>
      <c r="AU44" s="803"/>
      <c r="AV44" s="803"/>
      <c r="AW44" s="803"/>
      <c r="AX44" s="803"/>
      <c r="AY44" s="803"/>
      <c r="AZ44" s="803"/>
      <c r="BA44" s="803"/>
      <c r="BB44" s="803"/>
      <c r="BC44" s="803"/>
      <c r="BD44" s="803"/>
      <c r="BE44" s="803"/>
      <c r="BF44" s="803"/>
      <c r="BG44" s="803"/>
      <c r="BH44" s="803"/>
      <c r="BI44" s="803"/>
      <c r="BJ44" s="803"/>
      <c r="BK44" s="803"/>
      <c r="BL44" s="803"/>
      <c r="BM44" s="802"/>
      <c r="BN44" s="583"/>
    </row>
    <row r="45" spans="1:66" ht="20.100000000000001" customHeight="1" x14ac:dyDescent="0.15">
      <c r="A45" s="801"/>
      <c r="B45" s="803"/>
      <c r="C45" s="809" t="s">
        <v>728</v>
      </c>
      <c r="D45" s="803"/>
      <c r="E45" s="803"/>
      <c r="F45" s="803"/>
      <c r="G45" s="803"/>
      <c r="H45" s="803"/>
      <c r="I45" s="803"/>
      <c r="J45" s="803"/>
      <c r="K45" s="803"/>
      <c r="L45" s="803"/>
      <c r="M45" s="803"/>
      <c r="N45" s="803"/>
      <c r="O45" s="803"/>
      <c r="P45" s="803"/>
      <c r="Q45" s="803"/>
      <c r="R45" s="803"/>
      <c r="S45" s="803"/>
      <c r="T45" s="803"/>
      <c r="U45" s="803"/>
      <c r="V45" s="803"/>
      <c r="W45" s="803"/>
      <c r="X45" s="803"/>
      <c r="Y45" s="803"/>
      <c r="Z45" s="803"/>
      <c r="AA45" s="803"/>
      <c r="AB45" s="803"/>
      <c r="AC45" s="803"/>
      <c r="AD45" s="803"/>
      <c r="AE45" s="803"/>
      <c r="AF45" s="803"/>
      <c r="AG45" s="803"/>
      <c r="AH45" s="803"/>
      <c r="AI45" s="803"/>
      <c r="AJ45" s="803"/>
      <c r="AK45" s="803"/>
      <c r="AL45" s="803"/>
      <c r="AM45" s="803"/>
      <c r="AN45" s="803"/>
      <c r="AO45" s="803"/>
      <c r="AP45" s="803"/>
      <c r="AQ45" s="803"/>
      <c r="AR45" s="803"/>
      <c r="AS45" s="803"/>
      <c r="AT45" s="803"/>
      <c r="AU45" s="803"/>
      <c r="AV45" s="803"/>
      <c r="AW45" s="803"/>
      <c r="AX45" s="803"/>
      <c r="AY45" s="803"/>
      <c r="AZ45" s="803"/>
      <c r="BA45" s="803"/>
      <c r="BB45" s="803"/>
      <c r="BC45" s="803"/>
      <c r="BD45" s="803"/>
      <c r="BE45" s="803"/>
      <c r="BF45" s="803"/>
      <c r="BG45" s="803"/>
      <c r="BH45" s="803"/>
      <c r="BI45" s="803"/>
      <c r="BJ45" s="803"/>
      <c r="BK45" s="803"/>
      <c r="BL45" s="803"/>
      <c r="BM45" s="802"/>
      <c r="BN45" s="583"/>
    </row>
    <row r="46" spans="1:66" ht="20.100000000000001" customHeight="1" x14ac:dyDescent="0.15">
      <c r="A46" s="801"/>
      <c r="B46" s="803"/>
      <c r="C46" s="809" t="s">
        <v>729</v>
      </c>
      <c r="D46" s="803"/>
      <c r="E46" s="803"/>
      <c r="F46" s="803"/>
      <c r="G46" s="803"/>
      <c r="H46" s="803"/>
      <c r="I46" s="803"/>
      <c r="J46" s="803"/>
      <c r="K46" s="803"/>
      <c r="L46" s="803"/>
      <c r="M46" s="803"/>
      <c r="N46" s="803"/>
      <c r="O46" s="803"/>
      <c r="P46" s="803"/>
      <c r="Q46" s="803"/>
      <c r="R46" s="803"/>
      <c r="S46" s="803"/>
      <c r="T46" s="803"/>
      <c r="U46" s="803"/>
      <c r="V46" s="803"/>
      <c r="W46" s="803"/>
      <c r="X46" s="803"/>
      <c r="Y46" s="803"/>
      <c r="Z46" s="803"/>
      <c r="AA46" s="803"/>
      <c r="AB46" s="803"/>
      <c r="AC46" s="803"/>
      <c r="AD46" s="803"/>
      <c r="AE46" s="803"/>
      <c r="AF46" s="803"/>
      <c r="AG46" s="803"/>
      <c r="AH46" s="803"/>
      <c r="AI46" s="803"/>
      <c r="AJ46" s="803"/>
      <c r="AK46" s="803"/>
      <c r="AL46" s="803"/>
      <c r="AM46" s="803"/>
      <c r="AN46" s="803"/>
      <c r="AO46" s="803"/>
      <c r="AP46" s="803"/>
      <c r="AQ46" s="803"/>
      <c r="AR46" s="803"/>
      <c r="AS46" s="803"/>
      <c r="AT46" s="803"/>
      <c r="AU46" s="803"/>
      <c r="AV46" s="803"/>
      <c r="AW46" s="803"/>
      <c r="AX46" s="803"/>
      <c r="AY46" s="803"/>
      <c r="AZ46" s="803"/>
      <c r="BA46" s="803"/>
      <c r="BB46" s="803"/>
      <c r="BC46" s="803"/>
      <c r="BD46" s="803"/>
      <c r="BE46" s="803"/>
      <c r="BF46" s="803"/>
      <c r="BG46" s="803"/>
      <c r="BH46" s="803"/>
      <c r="BI46" s="803"/>
      <c r="BJ46" s="803"/>
      <c r="BK46" s="803"/>
      <c r="BL46" s="803"/>
      <c r="BM46" s="802"/>
      <c r="BN46" s="583"/>
    </row>
    <row r="47" spans="1:66" ht="20.100000000000001" customHeight="1" x14ac:dyDescent="0.15">
      <c r="A47" s="801"/>
      <c r="B47" s="803"/>
      <c r="C47" s="809" t="s">
        <v>730</v>
      </c>
      <c r="D47" s="803"/>
      <c r="E47" s="803"/>
      <c r="F47" s="803"/>
      <c r="G47" s="803"/>
      <c r="H47" s="803"/>
      <c r="I47" s="803"/>
      <c r="J47" s="803"/>
      <c r="K47" s="803"/>
      <c r="L47" s="803"/>
      <c r="M47" s="803"/>
      <c r="N47" s="803"/>
      <c r="O47" s="803"/>
      <c r="P47" s="803"/>
      <c r="Q47" s="803"/>
      <c r="R47" s="803"/>
      <c r="S47" s="803"/>
      <c r="T47" s="803"/>
      <c r="U47" s="803"/>
      <c r="V47" s="803"/>
      <c r="W47" s="803"/>
      <c r="X47" s="803"/>
      <c r="Y47" s="803"/>
      <c r="Z47" s="803"/>
      <c r="AA47" s="803"/>
      <c r="AB47" s="803"/>
      <c r="AC47" s="803"/>
      <c r="AD47" s="803"/>
      <c r="AE47" s="803"/>
      <c r="AF47" s="803"/>
      <c r="AG47" s="803"/>
      <c r="AH47" s="803"/>
      <c r="AI47" s="803"/>
      <c r="AJ47" s="803"/>
      <c r="AK47" s="803"/>
      <c r="AL47" s="803"/>
      <c r="AM47" s="803"/>
      <c r="AN47" s="803"/>
      <c r="AO47" s="803"/>
      <c r="AP47" s="803"/>
      <c r="AQ47" s="803"/>
      <c r="AR47" s="803"/>
      <c r="AS47" s="803"/>
      <c r="AT47" s="803"/>
      <c r="AU47" s="803"/>
      <c r="AV47" s="803"/>
      <c r="AW47" s="803"/>
      <c r="AX47" s="803"/>
      <c r="AY47" s="803"/>
      <c r="AZ47" s="803"/>
      <c r="BA47" s="803"/>
      <c r="BB47" s="803"/>
      <c r="BC47" s="803"/>
      <c r="BD47" s="803"/>
      <c r="BE47" s="803"/>
      <c r="BF47" s="803"/>
      <c r="BG47" s="803"/>
      <c r="BH47" s="803"/>
      <c r="BI47" s="803"/>
      <c r="BJ47" s="803"/>
      <c r="BK47" s="803"/>
      <c r="BL47" s="803"/>
      <c r="BM47" s="802"/>
      <c r="BN47" s="583"/>
    </row>
    <row r="48" spans="1:66" ht="20.100000000000001" customHeight="1" thickBot="1" x14ac:dyDescent="0.2">
      <c r="A48" s="848"/>
      <c r="B48" s="849"/>
      <c r="C48" s="849"/>
      <c r="D48" s="849"/>
      <c r="E48" s="849"/>
      <c r="F48" s="849"/>
      <c r="G48" s="849"/>
      <c r="H48" s="849"/>
      <c r="I48" s="849"/>
      <c r="J48" s="849"/>
      <c r="K48" s="849"/>
      <c r="L48" s="849"/>
      <c r="M48" s="849"/>
      <c r="N48" s="849"/>
      <c r="O48" s="849"/>
      <c r="P48" s="849"/>
      <c r="Q48" s="849"/>
      <c r="R48" s="849"/>
      <c r="S48" s="849"/>
      <c r="T48" s="849"/>
      <c r="U48" s="849"/>
      <c r="V48" s="849"/>
      <c r="W48" s="849"/>
      <c r="X48" s="849"/>
      <c r="Y48" s="849"/>
      <c r="Z48" s="849"/>
      <c r="AA48" s="849"/>
      <c r="AB48" s="849"/>
      <c r="AC48" s="849"/>
      <c r="AD48" s="849"/>
      <c r="AE48" s="849"/>
      <c r="AF48" s="849"/>
      <c r="AG48" s="849"/>
      <c r="AH48" s="849"/>
      <c r="AI48" s="849"/>
      <c r="AJ48" s="849"/>
      <c r="AK48" s="849"/>
      <c r="AL48" s="849"/>
      <c r="AM48" s="849"/>
      <c r="AN48" s="849"/>
      <c r="AO48" s="849"/>
      <c r="AP48" s="849"/>
      <c r="AQ48" s="849"/>
      <c r="AR48" s="849"/>
      <c r="AS48" s="849"/>
      <c r="AT48" s="849"/>
      <c r="AU48" s="849"/>
      <c r="AV48" s="849"/>
      <c r="AW48" s="849"/>
      <c r="AX48" s="849"/>
      <c r="AY48" s="849"/>
      <c r="AZ48" s="849"/>
      <c r="BA48" s="849"/>
      <c r="BB48" s="849"/>
      <c r="BC48" s="849"/>
      <c r="BD48" s="849"/>
      <c r="BE48" s="849"/>
      <c r="BF48" s="849"/>
      <c r="BG48" s="849"/>
      <c r="BH48" s="849"/>
      <c r="BI48" s="849"/>
      <c r="BJ48" s="849"/>
      <c r="BK48" s="849"/>
      <c r="BL48" s="849"/>
      <c r="BM48" s="850"/>
      <c r="BN48" s="583"/>
    </row>
    <row r="49" spans="2:111" x14ac:dyDescent="0.15">
      <c r="B49" s="593"/>
      <c r="C49" s="593"/>
      <c r="D49" s="593"/>
      <c r="E49" s="593"/>
      <c r="F49" s="593"/>
      <c r="G49" s="593"/>
      <c r="H49" s="593"/>
      <c r="I49" s="593"/>
      <c r="J49" s="593"/>
      <c r="K49" s="593"/>
      <c r="L49" s="593"/>
      <c r="M49" s="593"/>
      <c r="N49" s="593"/>
      <c r="O49" s="593"/>
      <c r="P49" s="593"/>
      <c r="Q49" s="593"/>
      <c r="R49" s="593"/>
      <c r="S49" s="593"/>
      <c r="T49" s="593"/>
      <c r="U49" s="593"/>
      <c r="V49" s="593"/>
      <c r="W49" s="593"/>
      <c r="X49" s="593"/>
      <c r="Y49" s="593"/>
      <c r="Z49" s="593"/>
      <c r="AA49" s="593"/>
      <c r="AB49" s="593"/>
      <c r="AC49" s="593"/>
      <c r="AD49" s="593"/>
      <c r="AE49" s="593"/>
      <c r="AF49" s="593"/>
      <c r="AG49" s="593"/>
      <c r="AH49" s="593"/>
      <c r="AI49" s="593"/>
      <c r="AJ49" s="593"/>
      <c r="AK49" s="593"/>
      <c r="AL49" s="593"/>
      <c r="AM49" s="593"/>
      <c r="AN49" s="593"/>
      <c r="AO49" s="593"/>
      <c r="AP49" s="593"/>
      <c r="AQ49" s="593"/>
      <c r="AR49" s="593"/>
      <c r="AS49" s="593"/>
      <c r="AT49" s="593"/>
      <c r="AU49" s="593"/>
      <c r="AV49" s="593"/>
      <c r="AW49" s="593"/>
      <c r="AX49" s="593"/>
      <c r="AY49" s="593"/>
      <c r="AZ49" s="593"/>
      <c r="BA49" s="593"/>
      <c r="BB49" s="593"/>
      <c r="BC49" s="593"/>
      <c r="BD49" s="593"/>
      <c r="BE49" s="593"/>
      <c r="BF49" s="593"/>
      <c r="BG49" s="593"/>
      <c r="BH49" s="593"/>
      <c r="BI49" s="593"/>
      <c r="BJ49" s="593"/>
      <c r="BK49" s="593"/>
      <c r="BL49" s="593"/>
      <c r="BM49" s="593"/>
      <c r="BN49" s="593"/>
      <c r="BO49" s="583"/>
    </row>
    <row r="50" spans="2:111" x14ac:dyDescent="0.15">
      <c r="BO50" s="583"/>
    </row>
    <row r="51" spans="2:111" x14ac:dyDescent="0.15">
      <c r="DG51" s="583"/>
    </row>
    <row r="52" spans="2:111" x14ac:dyDescent="0.15">
      <c r="DG52" s="583"/>
    </row>
    <row r="53" spans="2:111" x14ac:dyDescent="0.15">
      <c r="DG53" s="583"/>
    </row>
    <row r="54" spans="2:111" x14ac:dyDescent="0.15">
      <c r="DG54" s="583"/>
    </row>
    <row r="55" spans="2:111" x14ac:dyDescent="0.15">
      <c r="DG55" s="583"/>
    </row>
    <row r="56" spans="2:111" x14ac:dyDescent="0.15">
      <c r="DG56" s="583"/>
    </row>
    <row r="57" spans="2:111" x14ac:dyDescent="0.15">
      <c r="DG57" s="583"/>
    </row>
    <row r="58" spans="2:111" x14ac:dyDescent="0.15">
      <c r="DG58" s="583"/>
    </row>
    <row r="59" spans="2:111" x14ac:dyDescent="0.15">
      <c r="DG59" s="583"/>
    </row>
    <row r="60" spans="2:111" x14ac:dyDescent="0.15">
      <c r="DG60" s="583"/>
    </row>
    <row r="61" spans="2:111" x14ac:dyDescent="0.15">
      <c r="DG61" s="583"/>
    </row>
    <row r="62" spans="2:111" x14ac:dyDescent="0.15">
      <c r="DG62" s="593"/>
    </row>
  </sheetData>
  <sheetProtection algorithmName="SHA-512" hashValue="SaIbUfkLmN0kIb1RC0OcKHhb7UNeohj/d05sKzy4K5PVQJaaYaUvxgxleMcqzk2leZsc93ht1doKP0r94T0DRw==" saltValue="WneD5bhqkdb0qT2VrNPOdg==" spinCount="100000" sheet="1" objects="1" scenarios="1"/>
  <mergeCells count="48">
    <mergeCell ref="BI1:BM1"/>
    <mergeCell ref="BI2:BM2"/>
    <mergeCell ref="A4:BM4"/>
    <mergeCell ref="AQ6:AS6"/>
    <mergeCell ref="AZ6:BL6"/>
    <mergeCell ref="AZ3:BK3"/>
    <mergeCell ref="A1:E1"/>
    <mergeCell ref="A7:BM7"/>
    <mergeCell ref="AQ8:BL8"/>
    <mergeCell ref="AQ9:BI9"/>
    <mergeCell ref="A11:BM11"/>
    <mergeCell ref="S13:BL13"/>
    <mergeCell ref="S14:BI14"/>
    <mergeCell ref="S15:BI15"/>
    <mergeCell ref="V12:AK12"/>
    <mergeCell ref="S16:AK16"/>
    <mergeCell ref="AP12:BL12"/>
    <mergeCell ref="AO16:BI16"/>
    <mergeCell ref="S17:BI17"/>
    <mergeCell ref="AK18:BI18"/>
    <mergeCell ref="AK20:BI20"/>
    <mergeCell ref="S21:X21"/>
    <mergeCell ref="AB21:AG21"/>
    <mergeCell ref="AU21:AZ21"/>
    <mergeCell ref="BD21:BI21"/>
    <mergeCell ref="AM19:AU19"/>
    <mergeCell ref="BA19:BI19"/>
    <mergeCell ref="AQ22:BI22"/>
    <mergeCell ref="AQ23:BI23"/>
    <mergeCell ref="AQ24:AX24"/>
    <mergeCell ref="BC24:BI24"/>
    <mergeCell ref="AQ25:BI25"/>
    <mergeCell ref="AQ26:BL26"/>
    <mergeCell ref="AQ27:BL27"/>
    <mergeCell ref="AQ29:AX29"/>
    <mergeCell ref="AQ30:BL30"/>
    <mergeCell ref="AQ28:BL28"/>
    <mergeCell ref="BA29:BI29"/>
    <mergeCell ref="AQ37:BL37"/>
    <mergeCell ref="AQ38:BL38"/>
    <mergeCell ref="AT39:AX39"/>
    <mergeCell ref="BE39:BI39"/>
    <mergeCell ref="AQ31:BL31"/>
    <mergeCell ref="AQ32:BL32"/>
    <mergeCell ref="AQ33:BI33"/>
    <mergeCell ref="AS34:AW34"/>
    <mergeCell ref="AY34:BI34"/>
    <mergeCell ref="AQ34:AR34"/>
  </mergeCells>
  <phoneticPr fontId="2"/>
  <dataValidations count="3">
    <dataValidation type="list" allowBlank="1" showInputMessage="1" showErrorMessage="1" sqref="AQ27:BL27" xr:uid="{00000000-0002-0000-0A00-000000000000}">
      <formula1>"有,無"</formula1>
    </dataValidation>
    <dataValidation type="list" allowBlank="1" showInputMessage="1" sqref="AQ26:BL26" xr:uid="{00000000-0002-0000-0A00-000001000000}">
      <formula1>"無効電力制御機能,力率一定制御機能,出力制御機能,その他(    )"</formula1>
    </dataValidation>
    <dataValidation type="list" allowBlank="1" showInputMessage="1" sqref="AQ31:BL31" xr:uid="{00000000-0002-0000-0A00-000002000000}">
      <formula1>"電圧制御方式,電流制御方式,その他(    )"</formula1>
    </dataValidation>
  </dataValidations>
  <hyperlinks>
    <hyperlink ref="B1:E1" location="入力シート!Print_Area" display="＜入力シートへ" xr:uid="{00000000-0004-0000-0A00-000000000000}"/>
    <hyperlink ref="BI1:BM1" location="'おわりに '!A1" display="おわりにへ＞" xr:uid="{00000000-0004-0000-0A00-000001000000}"/>
    <hyperlink ref="A1" location="はじめに!A1" display="＜はじめにへ" xr:uid="{00000000-0004-0000-0A00-000002000000}"/>
    <hyperlink ref="A1:E1" location="入力シート!Print_Area" display="＜入力シートへ" xr:uid="{00000000-0004-0000-0A00-000003000000}"/>
  </hyperlinks>
  <pageMargins left="0.64" right="0.3" top="0.65" bottom="0.6" header="0.51200000000000001" footer="0.51200000000000001"/>
  <pageSetup paperSize="9" scale="68" orientation="portrait"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 id="{0FCC73C2-C64A-4C5E-A403-35A8531F26E3}">
            <xm:f>はじめに!$AV$51&lt;&gt;"はい"</xm:f>
            <x14:dxf>
              <fill>
                <patternFill>
                  <bgColor theme="0" tint="-0.24994659260841701"/>
                </patternFill>
              </fill>
            </x14:dxf>
          </x14:cfRule>
          <xm:sqref>A2:BM48</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9">
    <pageSetUpPr fitToPage="1"/>
  </sheetPr>
  <dimension ref="A1:DG60"/>
  <sheetViews>
    <sheetView showGridLines="0" view="pageBreakPreview" zoomScale="80" zoomScaleNormal="80" zoomScaleSheetLayoutView="80" workbookViewId="0">
      <pane ySplit="1" topLeftCell="A2" activePane="bottomLeft" state="frozen"/>
      <selection pane="bottomLeft" sqref="A1:E1"/>
    </sheetView>
  </sheetViews>
  <sheetFormatPr defaultColWidth="9" defaultRowHeight="13.5" x14ac:dyDescent="0.15"/>
  <cols>
    <col min="1" max="74" width="2.125" style="837" customWidth="1"/>
    <col min="75" max="128" width="2" style="837" customWidth="1"/>
    <col min="129" max="16384" width="9" style="837"/>
  </cols>
  <sheetData>
    <row r="1" spans="1:111" ht="20.100000000000001" customHeight="1" x14ac:dyDescent="0.15">
      <c r="A1" s="1556" t="s">
        <v>164</v>
      </c>
      <c r="B1" s="1556"/>
      <c r="C1" s="1556"/>
      <c r="D1" s="1556"/>
      <c r="E1" s="1556"/>
      <c r="F1" s="1557"/>
      <c r="G1" s="1557"/>
      <c r="H1" s="1557"/>
      <c r="I1" s="1557"/>
      <c r="J1" s="1557"/>
      <c r="K1" s="1557"/>
      <c r="L1" s="1557"/>
      <c r="M1" s="1026"/>
      <c r="N1" s="1027"/>
      <c r="O1" s="1027"/>
      <c r="P1" s="1027" t="s">
        <v>927</v>
      </c>
      <c r="Q1" s="1027"/>
      <c r="R1" s="1027"/>
      <c r="S1" s="1027"/>
      <c r="T1" s="1027"/>
      <c r="U1" s="1028"/>
      <c r="V1" s="1028"/>
      <c r="W1" s="1028"/>
      <c r="X1" s="1027"/>
      <c r="Y1" s="1029"/>
      <c r="Z1" s="1030"/>
      <c r="AA1" s="1030"/>
      <c r="AB1" s="1030"/>
      <c r="AC1" s="1031"/>
      <c r="AD1" s="1031"/>
      <c r="AE1" s="1031"/>
      <c r="AF1" s="1031"/>
      <c r="AG1" s="1032"/>
      <c r="AT1" s="831"/>
      <c r="AU1" s="831"/>
      <c r="AV1" s="831"/>
      <c r="AW1" s="831"/>
      <c r="AX1" s="831"/>
      <c r="AY1" s="831"/>
      <c r="AZ1" s="831"/>
      <c r="BA1" s="831"/>
      <c r="BB1" s="831"/>
      <c r="BC1" s="831"/>
      <c r="BI1" s="1555" t="s">
        <v>165</v>
      </c>
      <c r="BJ1" s="1555"/>
      <c r="BK1" s="1555"/>
      <c r="BL1" s="1555"/>
      <c r="BM1" s="1555"/>
      <c r="BO1" s="831"/>
      <c r="BP1" s="831"/>
      <c r="BQ1" s="831"/>
      <c r="BR1" s="831"/>
      <c r="BS1" s="831"/>
      <c r="BT1" s="831"/>
      <c r="BU1" s="831"/>
      <c r="BV1" s="831"/>
      <c r="BW1" s="831"/>
      <c r="BX1" s="831"/>
      <c r="BY1" s="831"/>
      <c r="BZ1" s="831"/>
      <c r="CA1" s="831"/>
      <c r="CB1" s="831"/>
      <c r="CC1" s="831"/>
      <c r="CD1" s="831"/>
      <c r="CE1" s="831"/>
      <c r="CF1" s="831"/>
      <c r="CG1" s="831"/>
      <c r="CH1" s="831"/>
      <c r="CI1" s="831"/>
      <c r="CJ1" s="831"/>
      <c r="CK1" s="831"/>
      <c r="CL1" s="831"/>
      <c r="CM1" s="831"/>
      <c r="CN1" s="831"/>
      <c r="CO1" s="831"/>
      <c r="CP1" s="831"/>
      <c r="CQ1" s="831"/>
      <c r="CR1" s="831"/>
      <c r="CS1" s="831"/>
      <c r="CT1" s="831"/>
      <c r="CU1" s="831"/>
      <c r="DG1" s="831"/>
    </row>
    <row r="2" spans="1:111" ht="20.100000000000001" customHeight="1" thickBot="1" x14ac:dyDescent="0.2">
      <c r="A2" s="803"/>
      <c r="B2" s="803"/>
      <c r="C2" s="803"/>
      <c r="D2" s="803"/>
      <c r="E2" s="803"/>
      <c r="F2" s="803"/>
      <c r="G2" s="803"/>
      <c r="H2" s="803"/>
      <c r="I2" s="803"/>
      <c r="J2" s="803"/>
      <c r="K2" s="803"/>
      <c r="L2" s="803"/>
      <c r="M2" s="803"/>
      <c r="N2" s="803"/>
      <c r="O2" s="803"/>
      <c r="P2" s="803"/>
      <c r="Q2" s="803"/>
      <c r="R2" s="803"/>
      <c r="S2" s="803"/>
      <c r="T2" s="803"/>
      <c r="U2" s="803"/>
      <c r="V2" s="803"/>
      <c r="W2" s="803"/>
      <c r="X2" s="803"/>
      <c r="Y2" s="803"/>
      <c r="Z2" s="803"/>
      <c r="AA2" s="803"/>
      <c r="AB2" s="803"/>
      <c r="AC2" s="803"/>
      <c r="AD2" s="803"/>
      <c r="AE2" s="803"/>
      <c r="AF2" s="803"/>
      <c r="AG2" s="803"/>
      <c r="AH2" s="803"/>
      <c r="AI2" s="803"/>
      <c r="AJ2" s="803"/>
      <c r="AK2" s="803"/>
      <c r="AL2" s="803"/>
      <c r="AM2" s="803"/>
      <c r="AN2" s="803"/>
      <c r="AO2" s="803"/>
      <c r="AP2" s="803"/>
      <c r="AQ2" s="803"/>
      <c r="AR2" s="803"/>
      <c r="AS2" s="803"/>
      <c r="AT2" s="803"/>
      <c r="AU2" s="803"/>
      <c r="AV2" s="803"/>
      <c r="AW2" s="803"/>
      <c r="AX2" s="803"/>
      <c r="AY2" s="803"/>
      <c r="AZ2" s="854"/>
      <c r="BA2" s="854"/>
      <c r="BB2" s="854"/>
      <c r="BC2" s="854"/>
      <c r="BD2" s="854"/>
      <c r="BE2" s="854"/>
      <c r="BF2" s="854"/>
      <c r="BG2" s="854"/>
      <c r="BH2" s="1033"/>
      <c r="BI2" s="1558" t="s">
        <v>680</v>
      </c>
      <c r="BJ2" s="1558"/>
      <c r="BK2" s="1558"/>
      <c r="BL2" s="1558"/>
      <c r="BM2" s="1558"/>
      <c r="BN2" s="831"/>
    </row>
    <row r="3" spans="1:111" ht="20.100000000000001" customHeight="1" x14ac:dyDescent="0.15">
      <c r="A3" s="851"/>
      <c r="B3" s="852"/>
      <c r="C3" s="852"/>
      <c r="D3" s="852"/>
      <c r="E3" s="852"/>
      <c r="F3" s="852"/>
      <c r="G3" s="852"/>
      <c r="H3" s="852"/>
      <c r="I3" s="852"/>
      <c r="J3" s="852"/>
      <c r="K3" s="852"/>
      <c r="L3" s="852"/>
      <c r="M3" s="852"/>
      <c r="N3" s="852"/>
      <c r="O3" s="852"/>
      <c r="P3" s="852"/>
      <c r="Q3" s="852"/>
      <c r="R3" s="852"/>
      <c r="S3" s="852"/>
      <c r="T3" s="852"/>
      <c r="U3" s="852"/>
      <c r="V3" s="852"/>
      <c r="W3" s="852"/>
      <c r="X3" s="852"/>
      <c r="Y3" s="852"/>
      <c r="Z3" s="852"/>
      <c r="AA3" s="852"/>
      <c r="AB3" s="852"/>
      <c r="AC3" s="852"/>
      <c r="AD3" s="852"/>
      <c r="AE3" s="852"/>
      <c r="AF3" s="852"/>
      <c r="AG3" s="852"/>
      <c r="AH3" s="852"/>
      <c r="AI3" s="852"/>
      <c r="AJ3" s="852"/>
      <c r="AK3" s="852"/>
      <c r="AL3" s="852"/>
      <c r="AM3" s="852"/>
      <c r="AN3" s="852"/>
      <c r="AO3" s="852"/>
      <c r="AP3" s="852"/>
      <c r="AQ3" s="852"/>
      <c r="AR3" s="852"/>
      <c r="AS3" s="852"/>
      <c r="AT3" s="852"/>
      <c r="AU3" s="852"/>
      <c r="AV3" s="852"/>
      <c r="AW3" s="852"/>
      <c r="AX3" s="852"/>
      <c r="AY3" s="852"/>
      <c r="AZ3" s="1481" t="str">
        <f>IF(入力シート!E10="","",入力シート!E10)</f>
        <v/>
      </c>
      <c r="BA3" s="1481"/>
      <c r="BB3" s="1481"/>
      <c r="BC3" s="1481"/>
      <c r="BD3" s="1481"/>
      <c r="BE3" s="1481"/>
      <c r="BF3" s="1481"/>
      <c r="BG3" s="1481"/>
      <c r="BH3" s="1481"/>
      <c r="BI3" s="1481"/>
      <c r="BJ3" s="1481"/>
      <c r="BK3" s="1481"/>
      <c r="BL3" s="1481"/>
      <c r="BM3" s="853"/>
      <c r="BN3" s="831"/>
    </row>
    <row r="4" spans="1:111" ht="20.100000000000001" customHeight="1" x14ac:dyDescent="0.15">
      <c r="A4" s="1476" t="s">
        <v>681</v>
      </c>
      <c r="B4" s="1477"/>
      <c r="C4" s="1477"/>
      <c r="D4" s="1477"/>
      <c r="E4" s="1477"/>
      <c r="F4" s="1477"/>
      <c r="G4" s="1477"/>
      <c r="H4" s="1477"/>
      <c r="I4" s="1477"/>
      <c r="J4" s="1477"/>
      <c r="K4" s="1477"/>
      <c r="L4" s="1477"/>
      <c r="M4" s="1477"/>
      <c r="N4" s="1477"/>
      <c r="O4" s="1477"/>
      <c r="P4" s="1477"/>
      <c r="Q4" s="1477"/>
      <c r="R4" s="1477"/>
      <c r="S4" s="1477"/>
      <c r="T4" s="1477"/>
      <c r="U4" s="1477"/>
      <c r="V4" s="1477"/>
      <c r="W4" s="1477"/>
      <c r="X4" s="1477"/>
      <c r="Y4" s="1477"/>
      <c r="Z4" s="1477"/>
      <c r="AA4" s="1477"/>
      <c r="AB4" s="1477"/>
      <c r="AC4" s="1477"/>
      <c r="AD4" s="1477"/>
      <c r="AE4" s="1477"/>
      <c r="AF4" s="1477"/>
      <c r="AG4" s="1477"/>
      <c r="AH4" s="1477"/>
      <c r="AI4" s="1477"/>
      <c r="AJ4" s="1477"/>
      <c r="AK4" s="1477"/>
      <c r="AL4" s="1477"/>
      <c r="AM4" s="1477"/>
      <c r="AN4" s="1477"/>
      <c r="AO4" s="1477"/>
      <c r="AP4" s="1477"/>
      <c r="AQ4" s="1477"/>
      <c r="AR4" s="1477"/>
      <c r="AS4" s="1477"/>
      <c r="AT4" s="1477"/>
      <c r="AU4" s="1477"/>
      <c r="AV4" s="1477"/>
      <c r="AW4" s="1477"/>
      <c r="AX4" s="1477"/>
      <c r="AY4" s="1477"/>
      <c r="AZ4" s="1477"/>
      <c r="BA4" s="1477"/>
      <c r="BB4" s="1477"/>
      <c r="BC4" s="1477"/>
      <c r="BD4" s="1477"/>
      <c r="BE4" s="1477"/>
      <c r="BF4" s="1477"/>
      <c r="BG4" s="1477"/>
      <c r="BH4" s="1477"/>
      <c r="BI4" s="1477"/>
      <c r="BJ4" s="1477"/>
      <c r="BK4" s="1477"/>
      <c r="BL4" s="1477"/>
      <c r="BM4" s="1478"/>
      <c r="BN4" s="831"/>
    </row>
    <row r="5" spans="1:111" ht="20.100000000000001" customHeight="1" x14ac:dyDescent="0.15">
      <c r="A5" s="801"/>
      <c r="B5" s="803"/>
      <c r="C5" s="803"/>
      <c r="D5" s="803"/>
      <c r="E5" s="803"/>
      <c r="F5" s="803"/>
      <c r="G5" s="803"/>
      <c r="H5" s="803"/>
      <c r="I5" s="803"/>
      <c r="J5" s="803"/>
      <c r="K5" s="803"/>
      <c r="L5" s="803"/>
      <c r="M5" s="803"/>
      <c r="N5" s="803"/>
      <c r="O5" s="803"/>
      <c r="P5" s="803"/>
      <c r="Q5" s="803"/>
      <c r="R5" s="803"/>
      <c r="S5" s="803"/>
      <c r="T5" s="803"/>
      <c r="U5" s="803"/>
      <c r="V5" s="803"/>
      <c r="W5" s="803"/>
      <c r="X5" s="803"/>
      <c r="Y5" s="803"/>
      <c r="Z5" s="803"/>
      <c r="AA5" s="803"/>
      <c r="AB5" s="803"/>
      <c r="AC5" s="803"/>
      <c r="AD5" s="803"/>
      <c r="AE5" s="803"/>
      <c r="AF5" s="803"/>
      <c r="AG5" s="803"/>
      <c r="AH5" s="803"/>
      <c r="AI5" s="803"/>
      <c r="AJ5" s="803"/>
      <c r="AK5" s="803"/>
      <c r="AL5" s="803"/>
      <c r="AM5" s="803"/>
      <c r="AN5" s="803"/>
      <c r="AO5" s="803"/>
      <c r="AP5" s="803"/>
      <c r="AQ5" s="803"/>
      <c r="AR5" s="803"/>
      <c r="AS5" s="803"/>
      <c r="AT5" s="803"/>
      <c r="AU5" s="803"/>
      <c r="AV5" s="803"/>
      <c r="AW5" s="803"/>
      <c r="AX5" s="803"/>
      <c r="AY5" s="803"/>
      <c r="AZ5" s="854"/>
      <c r="BA5" s="854"/>
      <c r="BB5" s="854"/>
      <c r="BC5" s="854"/>
      <c r="BD5" s="854"/>
      <c r="BE5" s="854"/>
      <c r="BF5" s="854"/>
      <c r="BG5" s="854"/>
      <c r="BH5" s="854"/>
      <c r="BI5" s="854"/>
      <c r="BJ5" s="854"/>
      <c r="BK5" s="854"/>
      <c r="BL5" s="854"/>
      <c r="BM5" s="802"/>
      <c r="BN5" s="831"/>
    </row>
    <row r="6" spans="1:111" ht="20.100000000000001" customHeight="1" x14ac:dyDescent="0.15">
      <c r="A6" s="801"/>
      <c r="B6" s="803"/>
      <c r="C6" s="803"/>
      <c r="D6" s="803"/>
      <c r="E6" s="803"/>
      <c r="F6" s="803"/>
      <c r="G6" s="803"/>
      <c r="H6" s="803"/>
      <c r="I6" s="803"/>
      <c r="J6" s="803"/>
      <c r="K6" s="803"/>
      <c r="L6" s="803"/>
      <c r="M6" s="803"/>
      <c r="N6" s="803"/>
      <c r="O6" s="803"/>
      <c r="P6" s="803"/>
      <c r="Q6" s="803"/>
      <c r="R6" s="803"/>
      <c r="S6" s="803"/>
      <c r="T6" s="803"/>
      <c r="U6" s="803"/>
      <c r="V6" s="803"/>
      <c r="W6" s="803"/>
      <c r="X6" s="803"/>
      <c r="Y6" s="803"/>
      <c r="Z6" s="803"/>
      <c r="AA6" s="803"/>
      <c r="AB6" s="803"/>
      <c r="AC6" s="803"/>
      <c r="AD6" s="803"/>
      <c r="AE6" s="803"/>
      <c r="AF6" s="803"/>
      <c r="AG6" s="803"/>
      <c r="AH6" s="803"/>
      <c r="AI6" s="803"/>
      <c r="AJ6" s="803"/>
      <c r="AK6" s="803"/>
      <c r="AL6" s="803"/>
      <c r="AM6" s="803"/>
      <c r="AN6" s="803"/>
      <c r="AO6" s="803"/>
      <c r="AP6" s="803"/>
      <c r="AQ6" s="1554" t="str">
        <f>IF('様式３の２（直流発電設備）② '!AQ6="","",'様式３の２（直流発電設備）② '!AQ6)</f>
        <v/>
      </c>
      <c r="AR6" s="1554"/>
      <c r="AS6" s="1554"/>
      <c r="AT6" s="834" t="s">
        <v>741</v>
      </c>
      <c r="AU6" s="834"/>
      <c r="AV6" s="834"/>
      <c r="AW6" s="834"/>
      <c r="AX6" s="834"/>
      <c r="AY6" s="834"/>
      <c r="AZ6" s="1480" t="str">
        <f>IF(入力シート!E117="","",IF(入力シート!E117="選択してください","",入力シート!E117))</f>
        <v/>
      </c>
      <c r="BA6" s="1480"/>
      <c r="BB6" s="1480"/>
      <c r="BC6" s="1480"/>
      <c r="BD6" s="1480"/>
      <c r="BE6" s="1480"/>
      <c r="BF6" s="1480"/>
      <c r="BG6" s="1480"/>
      <c r="BH6" s="1480"/>
      <c r="BI6" s="1480"/>
      <c r="BJ6" s="1480"/>
      <c r="BK6" s="1480"/>
      <c r="BL6" s="1480"/>
      <c r="BM6" s="802"/>
      <c r="BN6" s="831"/>
    </row>
    <row r="7" spans="1:111" ht="20.100000000000001" customHeight="1" x14ac:dyDescent="0.15">
      <c r="A7" s="1247" t="s">
        <v>554</v>
      </c>
      <c r="B7" s="1248"/>
      <c r="C7" s="1248"/>
      <c r="D7" s="1248"/>
      <c r="E7" s="1248"/>
      <c r="F7" s="1248"/>
      <c r="G7" s="1248"/>
      <c r="H7" s="1248"/>
      <c r="I7" s="1248"/>
      <c r="J7" s="1248"/>
      <c r="K7" s="1248"/>
      <c r="L7" s="1248"/>
      <c r="M7" s="1248"/>
      <c r="N7" s="1248"/>
      <c r="O7" s="1248"/>
      <c r="P7" s="1248"/>
      <c r="Q7" s="1248"/>
      <c r="R7" s="1248"/>
      <c r="S7" s="1248"/>
      <c r="T7" s="1248"/>
      <c r="U7" s="1248"/>
      <c r="V7" s="1248"/>
      <c r="W7" s="1248"/>
      <c r="X7" s="1248"/>
      <c r="Y7" s="1248"/>
      <c r="Z7" s="1248"/>
      <c r="AA7" s="1248"/>
      <c r="AB7" s="1248"/>
      <c r="AC7" s="1248"/>
      <c r="AD7" s="1248"/>
      <c r="AE7" s="1248"/>
      <c r="AF7" s="1248"/>
      <c r="AG7" s="1248"/>
      <c r="AH7" s="1248"/>
      <c r="AI7" s="1248"/>
      <c r="AJ7" s="1248"/>
      <c r="AK7" s="1248"/>
      <c r="AL7" s="1248"/>
      <c r="AM7" s="1248"/>
      <c r="AN7" s="1248"/>
      <c r="AO7" s="1248"/>
      <c r="AP7" s="1248"/>
      <c r="AQ7" s="1248"/>
      <c r="AR7" s="1248"/>
      <c r="AS7" s="1248"/>
      <c r="AT7" s="1248"/>
      <c r="AU7" s="1248"/>
      <c r="AV7" s="1248"/>
      <c r="AW7" s="1248"/>
      <c r="AX7" s="1248"/>
      <c r="AY7" s="1248"/>
      <c r="AZ7" s="1248"/>
      <c r="BA7" s="1248"/>
      <c r="BB7" s="1248"/>
      <c r="BC7" s="1248"/>
      <c r="BD7" s="1248"/>
      <c r="BE7" s="1248"/>
      <c r="BF7" s="1248"/>
      <c r="BG7" s="1248"/>
      <c r="BH7" s="1248"/>
      <c r="BI7" s="1248"/>
      <c r="BJ7" s="1248"/>
      <c r="BK7" s="1248"/>
      <c r="BL7" s="1248"/>
      <c r="BM7" s="1249"/>
      <c r="BN7" s="831"/>
    </row>
    <row r="8" spans="1:111" ht="20.100000000000001" customHeight="1" x14ac:dyDescent="0.15">
      <c r="A8" s="801"/>
      <c r="B8" s="832" t="s">
        <v>682</v>
      </c>
      <c r="C8" s="822"/>
      <c r="D8" s="822"/>
      <c r="E8" s="822"/>
      <c r="F8" s="822"/>
      <c r="G8" s="822"/>
      <c r="H8" s="822"/>
      <c r="I8" s="822"/>
      <c r="J8" s="822"/>
      <c r="K8" s="822"/>
      <c r="L8" s="822"/>
      <c r="M8" s="822"/>
      <c r="N8" s="822"/>
      <c r="O8" s="822"/>
      <c r="P8" s="822"/>
      <c r="Q8" s="822"/>
      <c r="R8" s="822"/>
      <c r="S8" s="822"/>
      <c r="T8" s="822"/>
      <c r="U8" s="822"/>
      <c r="V8" s="822"/>
      <c r="W8" s="822"/>
      <c r="X8" s="822"/>
      <c r="Y8" s="822"/>
      <c r="Z8" s="822"/>
      <c r="AA8" s="822"/>
      <c r="AB8" s="822"/>
      <c r="AC8" s="822"/>
      <c r="AD8" s="822"/>
      <c r="AE8" s="822"/>
      <c r="AF8" s="822"/>
      <c r="AG8" s="822"/>
      <c r="AH8" s="822"/>
      <c r="AI8" s="822"/>
      <c r="AJ8" s="822"/>
      <c r="AK8" s="822"/>
      <c r="AL8" s="822"/>
      <c r="AM8" s="822"/>
      <c r="AN8" s="822"/>
      <c r="AO8" s="822"/>
      <c r="AP8" s="823"/>
      <c r="AQ8" s="1466" t="s">
        <v>777</v>
      </c>
      <c r="AR8" s="1467"/>
      <c r="AS8" s="1467"/>
      <c r="AT8" s="1467"/>
      <c r="AU8" s="1467"/>
      <c r="AV8" s="1467"/>
      <c r="AW8" s="1467"/>
      <c r="AX8" s="1467"/>
      <c r="AY8" s="1467"/>
      <c r="AZ8" s="1467"/>
      <c r="BA8" s="1467"/>
      <c r="BB8" s="1467"/>
      <c r="BC8" s="1467"/>
      <c r="BD8" s="1467"/>
      <c r="BE8" s="1467"/>
      <c r="BF8" s="1467"/>
      <c r="BG8" s="1467"/>
      <c r="BH8" s="1467"/>
      <c r="BI8" s="1467"/>
      <c r="BJ8" s="1467"/>
      <c r="BK8" s="1467"/>
      <c r="BL8" s="1468"/>
      <c r="BM8" s="802"/>
      <c r="BN8" s="831"/>
    </row>
    <row r="9" spans="1:111" ht="20.100000000000001" customHeight="1" x14ac:dyDescent="0.15">
      <c r="A9" s="801"/>
      <c r="B9" s="832" t="s">
        <v>683</v>
      </c>
      <c r="C9" s="822"/>
      <c r="D9" s="822"/>
      <c r="E9" s="822"/>
      <c r="F9" s="822"/>
      <c r="G9" s="822"/>
      <c r="H9" s="822"/>
      <c r="I9" s="822"/>
      <c r="J9" s="822"/>
      <c r="K9" s="822"/>
      <c r="L9" s="822"/>
      <c r="M9" s="822"/>
      <c r="N9" s="822"/>
      <c r="O9" s="822"/>
      <c r="P9" s="822"/>
      <c r="Q9" s="822"/>
      <c r="R9" s="822"/>
      <c r="S9" s="822"/>
      <c r="T9" s="822"/>
      <c r="U9" s="822"/>
      <c r="V9" s="822"/>
      <c r="W9" s="822"/>
      <c r="X9" s="822"/>
      <c r="Y9" s="822"/>
      <c r="Z9" s="822"/>
      <c r="AA9" s="822"/>
      <c r="AB9" s="822"/>
      <c r="AC9" s="822"/>
      <c r="AD9" s="822"/>
      <c r="AE9" s="822"/>
      <c r="AF9" s="822"/>
      <c r="AG9" s="822"/>
      <c r="AH9" s="822"/>
      <c r="AI9" s="822"/>
      <c r="AJ9" s="822"/>
      <c r="AK9" s="822"/>
      <c r="AL9" s="822"/>
      <c r="AM9" s="822"/>
      <c r="AN9" s="822"/>
      <c r="AO9" s="822"/>
      <c r="AP9" s="823"/>
      <c r="AQ9" s="1330">
        <f>IF(入力シート!E126="","",入力シート!E126)</f>
        <v>0</v>
      </c>
      <c r="AR9" s="1331"/>
      <c r="AS9" s="1331"/>
      <c r="AT9" s="1331"/>
      <c r="AU9" s="1331"/>
      <c r="AV9" s="1331"/>
      <c r="AW9" s="1331"/>
      <c r="AX9" s="1331"/>
      <c r="AY9" s="1331"/>
      <c r="AZ9" s="1331"/>
      <c r="BA9" s="1331"/>
      <c r="BB9" s="1331"/>
      <c r="BC9" s="1331"/>
      <c r="BD9" s="1331"/>
      <c r="BE9" s="1331"/>
      <c r="BF9" s="1331"/>
      <c r="BG9" s="1331"/>
      <c r="BH9" s="1331"/>
      <c r="BI9" s="1331"/>
      <c r="BJ9" s="805" t="s">
        <v>742</v>
      </c>
      <c r="BK9" s="805"/>
      <c r="BL9" s="806"/>
      <c r="BM9" s="802"/>
      <c r="BN9" s="831"/>
    </row>
    <row r="10" spans="1:111" ht="20.100000000000001" customHeight="1" x14ac:dyDescent="0.15">
      <c r="A10" s="801"/>
      <c r="B10" s="803"/>
      <c r="C10" s="803"/>
      <c r="D10" s="803"/>
      <c r="E10" s="803"/>
      <c r="F10" s="803"/>
      <c r="G10" s="803"/>
      <c r="H10" s="803"/>
      <c r="I10" s="803"/>
      <c r="J10" s="803"/>
      <c r="K10" s="803"/>
      <c r="L10" s="803"/>
      <c r="M10" s="803"/>
      <c r="N10" s="803"/>
      <c r="O10" s="803"/>
      <c r="P10" s="803"/>
      <c r="Q10" s="803"/>
      <c r="R10" s="803"/>
      <c r="S10" s="803"/>
      <c r="T10" s="803"/>
      <c r="U10" s="803"/>
      <c r="V10" s="803"/>
      <c r="W10" s="803"/>
      <c r="X10" s="803"/>
      <c r="Y10" s="803"/>
      <c r="Z10" s="803"/>
      <c r="AA10" s="803"/>
      <c r="AB10" s="803"/>
      <c r="AC10" s="803"/>
      <c r="AD10" s="803"/>
      <c r="AE10" s="803"/>
      <c r="AF10" s="803"/>
      <c r="AG10" s="803"/>
      <c r="AH10" s="803"/>
      <c r="AI10" s="803"/>
      <c r="AJ10" s="803"/>
      <c r="AK10" s="803"/>
      <c r="AL10" s="803"/>
      <c r="AM10" s="803"/>
      <c r="AN10" s="803"/>
      <c r="AO10" s="803"/>
      <c r="AP10" s="803"/>
      <c r="AQ10" s="803"/>
      <c r="AR10" s="803"/>
      <c r="AS10" s="803"/>
      <c r="AT10" s="803"/>
      <c r="AU10" s="803"/>
      <c r="AV10" s="803"/>
      <c r="AW10" s="803"/>
      <c r="AX10" s="803"/>
      <c r="AY10" s="803"/>
      <c r="AZ10" s="803"/>
      <c r="BA10" s="803"/>
      <c r="BB10" s="803"/>
      <c r="BC10" s="803"/>
      <c r="BD10" s="803"/>
      <c r="BE10" s="803"/>
      <c r="BF10" s="803"/>
      <c r="BG10" s="803"/>
      <c r="BH10" s="803"/>
      <c r="BI10" s="803"/>
      <c r="BJ10" s="803"/>
      <c r="BK10" s="803"/>
      <c r="BL10" s="803"/>
      <c r="BM10" s="802"/>
      <c r="BN10" s="831"/>
    </row>
    <row r="11" spans="1:111" ht="20.100000000000001" customHeight="1" x14ac:dyDescent="0.15">
      <c r="A11" s="1247" t="s">
        <v>685</v>
      </c>
      <c r="B11" s="1248"/>
      <c r="C11" s="1248"/>
      <c r="D11" s="1248"/>
      <c r="E11" s="1248"/>
      <c r="F11" s="1248"/>
      <c r="G11" s="1248"/>
      <c r="H11" s="1248"/>
      <c r="I11" s="1248"/>
      <c r="J11" s="1248"/>
      <c r="K11" s="1248"/>
      <c r="L11" s="1248"/>
      <c r="M11" s="1248"/>
      <c r="N11" s="1248"/>
      <c r="O11" s="1248"/>
      <c r="P11" s="1248"/>
      <c r="Q11" s="1248"/>
      <c r="R11" s="1248"/>
      <c r="S11" s="1248"/>
      <c r="T11" s="1248"/>
      <c r="U11" s="1248"/>
      <c r="V11" s="1248"/>
      <c r="W11" s="1248"/>
      <c r="X11" s="1248"/>
      <c r="Y11" s="1248"/>
      <c r="Z11" s="1248"/>
      <c r="AA11" s="1248"/>
      <c r="AB11" s="1248"/>
      <c r="AC11" s="1248"/>
      <c r="AD11" s="1248"/>
      <c r="AE11" s="1248"/>
      <c r="AF11" s="1248"/>
      <c r="AG11" s="1248"/>
      <c r="AH11" s="1248"/>
      <c r="AI11" s="1248"/>
      <c r="AJ11" s="1248"/>
      <c r="AK11" s="1248"/>
      <c r="AL11" s="1248"/>
      <c r="AM11" s="1248"/>
      <c r="AN11" s="1248"/>
      <c r="AO11" s="1248"/>
      <c r="AP11" s="1248"/>
      <c r="AQ11" s="1248"/>
      <c r="AR11" s="1248"/>
      <c r="AS11" s="1248"/>
      <c r="AT11" s="1248"/>
      <c r="AU11" s="1248"/>
      <c r="AV11" s="1248"/>
      <c r="AW11" s="1248"/>
      <c r="AX11" s="1248"/>
      <c r="AY11" s="1248"/>
      <c r="AZ11" s="1248"/>
      <c r="BA11" s="1248"/>
      <c r="BB11" s="1248"/>
      <c r="BC11" s="1248"/>
      <c r="BD11" s="1248"/>
      <c r="BE11" s="1248"/>
      <c r="BF11" s="1248"/>
      <c r="BG11" s="1248"/>
      <c r="BH11" s="1248"/>
      <c r="BI11" s="1248"/>
      <c r="BJ11" s="1248"/>
      <c r="BK11" s="1248"/>
      <c r="BL11" s="1248"/>
      <c r="BM11" s="1249"/>
      <c r="BN11" s="831"/>
    </row>
    <row r="12" spans="1:111" ht="20.100000000000001" customHeight="1" x14ac:dyDescent="0.15">
      <c r="A12" s="801"/>
      <c r="B12" s="855" t="s">
        <v>686</v>
      </c>
      <c r="C12" s="805"/>
      <c r="D12" s="805"/>
      <c r="E12" s="805"/>
      <c r="F12" s="805"/>
      <c r="G12" s="805"/>
      <c r="H12" s="805"/>
      <c r="I12" s="805"/>
      <c r="J12" s="805"/>
      <c r="K12" s="805"/>
      <c r="L12" s="805"/>
      <c r="M12" s="805"/>
      <c r="N12" s="805"/>
      <c r="O12" s="805"/>
      <c r="P12" s="805"/>
      <c r="Q12" s="805"/>
      <c r="R12" s="805"/>
      <c r="S12" s="855" t="s">
        <v>743</v>
      </c>
      <c r="T12" s="805"/>
      <c r="U12" s="805"/>
      <c r="V12" s="805"/>
      <c r="W12" s="805"/>
      <c r="X12" s="1467" t="str">
        <f>IF(入力シート!E118="","",入力シート!E118)</f>
        <v/>
      </c>
      <c r="Y12" s="1467"/>
      <c r="Z12" s="1467"/>
      <c r="AA12" s="1467"/>
      <c r="AB12" s="1467"/>
      <c r="AC12" s="1467"/>
      <c r="AD12" s="1467"/>
      <c r="AE12" s="1467"/>
      <c r="AF12" s="1467"/>
      <c r="AG12" s="1467"/>
      <c r="AH12" s="1467"/>
      <c r="AI12" s="1467"/>
      <c r="AJ12" s="1467"/>
      <c r="AK12" s="1467"/>
      <c r="AL12" s="805" t="s">
        <v>688</v>
      </c>
      <c r="AM12" s="805"/>
      <c r="AN12" s="805"/>
      <c r="AO12" s="805"/>
      <c r="AP12" s="805"/>
      <c r="AQ12" s="1467" t="str">
        <f>IF(入力シート!E119="","",入力シート!E119)</f>
        <v/>
      </c>
      <c r="AR12" s="1467"/>
      <c r="AS12" s="1467"/>
      <c r="AT12" s="1467"/>
      <c r="AU12" s="1467"/>
      <c r="AV12" s="1467"/>
      <c r="AW12" s="1467"/>
      <c r="AX12" s="1467"/>
      <c r="AY12" s="1467"/>
      <c r="AZ12" s="1467"/>
      <c r="BA12" s="1467"/>
      <c r="BB12" s="1467"/>
      <c r="BC12" s="1467"/>
      <c r="BD12" s="1467"/>
      <c r="BE12" s="1467"/>
      <c r="BF12" s="1467"/>
      <c r="BG12" s="1467"/>
      <c r="BH12" s="1467"/>
      <c r="BI12" s="1467"/>
      <c r="BJ12" s="1467"/>
      <c r="BK12" s="1467"/>
      <c r="BL12" s="1468"/>
      <c r="BM12" s="802"/>
      <c r="BN12" s="831"/>
    </row>
    <row r="13" spans="1:111" ht="20.100000000000001" customHeight="1" x14ac:dyDescent="0.15">
      <c r="A13" s="801"/>
      <c r="B13" s="855" t="s">
        <v>689</v>
      </c>
      <c r="C13" s="805"/>
      <c r="D13" s="805"/>
      <c r="E13" s="805"/>
      <c r="F13" s="805"/>
      <c r="G13" s="805"/>
      <c r="H13" s="805"/>
      <c r="I13" s="805"/>
      <c r="J13" s="805"/>
      <c r="K13" s="805"/>
      <c r="L13" s="805"/>
      <c r="M13" s="805"/>
      <c r="N13" s="805"/>
      <c r="O13" s="805"/>
      <c r="P13" s="805"/>
      <c r="Q13" s="805"/>
      <c r="R13" s="805"/>
      <c r="S13" s="1252" t="str">
        <f>IF(入力シート!E129="","",IF(入力シート!E129="選択してください","",入力シート!E129))</f>
        <v/>
      </c>
      <c r="T13" s="1236"/>
      <c r="U13" s="1236"/>
      <c r="V13" s="1236"/>
      <c r="W13" s="1236"/>
      <c r="X13" s="1236"/>
      <c r="Y13" s="1236"/>
      <c r="Z13" s="1236"/>
      <c r="AA13" s="1236"/>
      <c r="AB13" s="1236"/>
      <c r="AC13" s="1236"/>
      <c r="AD13" s="1236"/>
      <c r="AE13" s="1236"/>
      <c r="AF13" s="1236"/>
      <c r="AG13" s="1236"/>
      <c r="AH13" s="1236"/>
      <c r="AI13" s="1236"/>
      <c r="AJ13" s="1236"/>
      <c r="AK13" s="1236"/>
      <c r="AL13" s="1236"/>
      <c r="AM13" s="1236"/>
      <c r="AN13" s="1236"/>
      <c r="AO13" s="1236"/>
      <c r="AP13" s="1236"/>
      <c r="AQ13" s="1236"/>
      <c r="AR13" s="1236"/>
      <c r="AS13" s="1236"/>
      <c r="AT13" s="1236"/>
      <c r="AU13" s="1236"/>
      <c r="AV13" s="1236"/>
      <c r="AW13" s="1236"/>
      <c r="AX13" s="1236"/>
      <c r="AY13" s="1236"/>
      <c r="AZ13" s="1236"/>
      <c r="BA13" s="1236"/>
      <c r="BB13" s="1236"/>
      <c r="BC13" s="1236"/>
      <c r="BD13" s="1236"/>
      <c r="BE13" s="1236"/>
      <c r="BF13" s="1236"/>
      <c r="BG13" s="1236"/>
      <c r="BH13" s="1236"/>
      <c r="BI13" s="1236"/>
      <c r="BJ13" s="1236"/>
      <c r="BK13" s="1236"/>
      <c r="BL13" s="1253"/>
      <c r="BM13" s="802"/>
      <c r="BN13" s="831"/>
    </row>
    <row r="14" spans="1:111" ht="20.100000000000001" customHeight="1" x14ac:dyDescent="0.15">
      <c r="A14" s="801"/>
      <c r="B14" s="855" t="s">
        <v>690</v>
      </c>
      <c r="C14" s="805"/>
      <c r="D14" s="805"/>
      <c r="E14" s="805"/>
      <c r="F14" s="805"/>
      <c r="G14" s="805"/>
      <c r="H14" s="805"/>
      <c r="I14" s="805"/>
      <c r="J14" s="805"/>
      <c r="K14" s="805"/>
      <c r="L14" s="805"/>
      <c r="M14" s="805"/>
      <c r="N14" s="805"/>
      <c r="O14" s="805"/>
      <c r="P14" s="805"/>
      <c r="Q14" s="805"/>
      <c r="R14" s="805"/>
      <c r="S14" s="1353" t="str">
        <f>IF(入力シート!E130="","",入力シート!E130)</f>
        <v/>
      </c>
      <c r="T14" s="1354"/>
      <c r="U14" s="1354"/>
      <c r="V14" s="1354"/>
      <c r="W14" s="1354"/>
      <c r="X14" s="1354"/>
      <c r="Y14" s="1354"/>
      <c r="Z14" s="1354"/>
      <c r="AA14" s="1354"/>
      <c r="AB14" s="1354"/>
      <c r="AC14" s="1354"/>
      <c r="AD14" s="1354"/>
      <c r="AE14" s="1354"/>
      <c r="AF14" s="1354"/>
      <c r="AG14" s="1354"/>
      <c r="AH14" s="1354"/>
      <c r="AI14" s="1354"/>
      <c r="AJ14" s="1354"/>
      <c r="AK14" s="1354"/>
      <c r="AL14" s="1354"/>
      <c r="AM14" s="1354"/>
      <c r="AN14" s="1354"/>
      <c r="AO14" s="1354"/>
      <c r="AP14" s="1354"/>
      <c r="AQ14" s="1354"/>
      <c r="AR14" s="1354"/>
      <c r="AS14" s="1354"/>
      <c r="AT14" s="1354"/>
      <c r="AU14" s="1354"/>
      <c r="AV14" s="1354"/>
      <c r="AW14" s="1354"/>
      <c r="AX14" s="1354"/>
      <c r="AY14" s="1354"/>
      <c r="AZ14" s="1354"/>
      <c r="BA14" s="1354"/>
      <c r="BB14" s="1354"/>
      <c r="BC14" s="1354"/>
      <c r="BD14" s="1354"/>
      <c r="BE14" s="1354"/>
      <c r="BF14" s="1354"/>
      <c r="BG14" s="1354"/>
      <c r="BH14" s="1354"/>
      <c r="BI14" s="1354"/>
      <c r="BJ14" s="805" t="s">
        <v>744</v>
      </c>
      <c r="BK14" s="805"/>
      <c r="BL14" s="806"/>
      <c r="BM14" s="802"/>
      <c r="BN14" s="831"/>
    </row>
    <row r="15" spans="1:111" ht="20.100000000000001" customHeight="1" x14ac:dyDescent="0.15">
      <c r="A15" s="801"/>
      <c r="B15" s="855" t="s">
        <v>692</v>
      </c>
      <c r="C15" s="805"/>
      <c r="D15" s="805"/>
      <c r="E15" s="805"/>
      <c r="F15" s="805"/>
      <c r="G15" s="805"/>
      <c r="H15" s="805"/>
      <c r="I15" s="805"/>
      <c r="J15" s="805"/>
      <c r="K15" s="805"/>
      <c r="L15" s="805"/>
      <c r="M15" s="805"/>
      <c r="N15" s="805"/>
      <c r="O15" s="805"/>
      <c r="P15" s="805"/>
      <c r="Q15" s="805"/>
      <c r="R15" s="805"/>
      <c r="S15" s="1353" t="str">
        <f>IF(入力シート!E124="","",入力シート!E124)</f>
        <v/>
      </c>
      <c r="T15" s="1354"/>
      <c r="U15" s="1354"/>
      <c r="V15" s="1354"/>
      <c r="W15" s="1354"/>
      <c r="X15" s="1354"/>
      <c r="Y15" s="1354"/>
      <c r="Z15" s="1354"/>
      <c r="AA15" s="1354"/>
      <c r="AB15" s="1354"/>
      <c r="AC15" s="1354"/>
      <c r="AD15" s="1354"/>
      <c r="AE15" s="1354"/>
      <c r="AF15" s="1354"/>
      <c r="AG15" s="1354"/>
      <c r="AH15" s="1354"/>
      <c r="AI15" s="1354"/>
      <c r="AJ15" s="1354"/>
      <c r="AK15" s="1354"/>
      <c r="AL15" s="1354"/>
      <c r="AM15" s="1354"/>
      <c r="AN15" s="1354"/>
      <c r="AO15" s="1354"/>
      <c r="AP15" s="1354"/>
      <c r="AQ15" s="1354"/>
      <c r="AR15" s="1354"/>
      <c r="AS15" s="1354"/>
      <c r="AT15" s="1354"/>
      <c r="AU15" s="1354"/>
      <c r="AV15" s="1354"/>
      <c r="AW15" s="1354"/>
      <c r="AX15" s="1354"/>
      <c r="AY15" s="1354"/>
      <c r="AZ15" s="1354"/>
      <c r="BA15" s="1354"/>
      <c r="BB15" s="1354"/>
      <c r="BC15" s="1354"/>
      <c r="BD15" s="1354"/>
      <c r="BE15" s="1354"/>
      <c r="BF15" s="1354"/>
      <c r="BG15" s="1354"/>
      <c r="BH15" s="1354"/>
      <c r="BI15" s="1354"/>
      <c r="BJ15" s="805" t="s">
        <v>745</v>
      </c>
      <c r="BK15" s="805"/>
      <c r="BL15" s="806"/>
      <c r="BM15" s="802"/>
      <c r="BN15" s="831"/>
    </row>
    <row r="16" spans="1:111" ht="20.100000000000001" customHeight="1" x14ac:dyDescent="0.15">
      <c r="A16" s="801"/>
      <c r="B16" s="855" t="s">
        <v>693</v>
      </c>
      <c r="C16" s="805"/>
      <c r="D16" s="805"/>
      <c r="E16" s="805"/>
      <c r="F16" s="805"/>
      <c r="G16" s="805"/>
      <c r="H16" s="805"/>
      <c r="I16" s="805"/>
      <c r="J16" s="805"/>
      <c r="K16" s="805"/>
      <c r="L16" s="805"/>
      <c r="M16" s="805"/>
      <c r="N16" s="805"/>
      <c r="O16" s="805"/>
      <c r="P16" s="805"/>
      <c r="Q16" s="805"/>
      <c r="R16" s="805"/>
      <c r="S16" s="1524"/>
      <c r="T16" s="1525"/>
      <c r="U16" s="1525"/>
      <c r="V16" s="1525"/>
      <c r="W16" s="1525"/>
      <c r="X16" s="1525"/>
      <c r="Y16" s="1525"/>
      <c r="Z16" s="1525"/>
      <c r="AA16" s="1525"/>
      <c r="AB16" s="1525"/>
      <c r="AC16" s="1525"/>
      <c r="AD16" s="1525"/>
      <c r="AE16" s="1525"/>
      <c r="AF16" s="1525"/>
      <c r="AG16" s="1525"/>
      <c r="AH16" s="1525"/>
      <c r="AI16" s="1525"/>
      <c r="AJ16" s="1525"/>
      <c r="AK16" s="1525"/>
      <c r="AL16" s="805" t="s">
        <v>746</v>
      </c>
      <c r="AM16" s="805"/>
      <c r="AN16" s="805"/>
      <c r="AO16" s="1484"/>
      <c r="AP16" s="1484"/>
      <c r="AQ16" s="1484"/>
      <c r="AR16" s="1484"/>
      <c r="AS16" s="1484"/>
      <c r="AT16" s="1484"/>
      <c r="AU16" s="1484"/>
      <c r="AV16" s="1484"/>
      <c r="AW16" s="1484"/>
      <c r="AX16" s="1484"/>
      <c r="AY16" s="1484"/>
      <c r="AZ16" s="1484"/>
      <c r="BA16" s="1484"/>
      <c r="BB16" s="1484"/>
      <c r="BC16" s="1484"/>
      <c r="BD16" s="1484"/>
      <c r="BE16" s="1484"/>
      <c r="BF16" s="1484"/>
      <c r="BG16" s="1484"/>
      <c r="BH16" s="1484"/>
      <c r="BI16" s="1484"/>
      <c r="BJ16" s="805" t="s">
        <v>747</v>
      </c>
      <c r="BK16" s="805"/>
      <c r="BL16" s="806"/>
      <c r="BM16" s="802"/>
      <c r="BN16" s="831"/>
    </row>
    <row r="17" spans="1:66" ht="20.100000000000001" customHeight="1" x14ac:dyDescent="0.15">
      <c r="A17" s="801"/>
      <c r="B17" s="855" t="s">
        <v>695</v>
      </c>
      <c r="C17" s="805"/>
      <c r="D17" s="805"/>
      <c r="E17" s="805"/>
      <c r="F17" s="805"/>
      <c r="G17" s="805"/>
      <c r="H17" s="805"/>
      <c r="I17" s="805"/>
      <c r="J17" s="805"/>
      <c r="K17" s="805"/>
      <c r="L17" s="805"/>
      <c r="M17" s="805"/>
      <c r="N17" s="805"/>
      <c r="O17" s="805"/>
      <c r="P17" s="805"/>
      <c r="Q17" s="805"/>
      <c r="R17" s="805"/>
      <c r="S17" s="1524"/>
      <c r="T17" s="1525"/>
      <c r="U17" s="1525"/>
      <c r="V17" s="1525"/>
      <c r="W17" s="1525"/>
      <c r="X17" s="1525"/>
      <c r="Y17" s="1525"/>
      <c r="Z17" s="1525"/>
      <c r="AA17" s="1525"/>
      <c r="AB17" s="1525"/>
      <c r="AC17" s="1525"/>
      <c r="AD17" s="1525"/>
      <c r="AE17" s="1525"/>
      <c r="AF17" s="1525"/>
      <c r="AG17" s="1525"/>
      <c r="AH17" s="1525"/>
      <c r="AI17" s="1525"/>
      <c r="AJ17" s="1525"/>
      <c r="AK17" s="1525"/>
      <c r="AL17" s="1525"/>
      <c r="AM17" s="1525"/>
      <c r="AN17" s="1525"/>
      <c r="AO17" s="1525"/>
      <c r="AP17" s="1525"/>
      <c r="AQ17" s="1525"/>
      <c r="AR17" s="1525"/>
      <c r="AS17" s="1525"/>
      <c r="AT17" s="1525"/>
      <c r="AU17" s="1525"/>
      <c r="AV17" s="1525"/>
      <c r="AW17" s="1525"/>
      <c r="AX17" s="1525"/>
      <c r="AY17" s="1525"/>
      <c r="AZ17" s="1525"/>
      <c r="BA17" s="1525"/>
      <c r="BB17" s="1525"/>
      <c r="BC17" s="1525"/>
      <c r="BD17" s="1525"/>
      <c r="BE17" s="1525"/>
      <c r="BF17" s="1525"/>
      <c r="BG17" s="1525"/>
      <c r="BH17" s="1525"/>
      <c r="BI17" s="1525"/>
      <c r="BJ17" s="805" t="s">
        <v>748</v>
      </c>
      <c r="BK17" s="805"/>
      <c r="BL17" s="806"/>
      <c r="BM17" s="802"/>
      <c r="BN17" s="831"/>
    </row>
    <row r="18" spans="1:66" ht="20.100000000000001" customHeight="1" x14ac:dyDescent="0.15">
      <c r="A18" s="801"/>
      <c r="B18" s="855" t="s">
        <v>696</v>
      </c>
      <c r="C18" s="805"/>
      <c r="D18" s="805"/>
      <c r="E18" s="805"/>
      <c r="F18" s="805"/>
      <c r="G18" s="805"/>
      <c r="H18" s="805"/>
      <c r="I18" s="805"/>
      <c r="J18" s="805"/>
      <c r="K18" s="805"/>
      <c r="L18" s="805"/>
      <c r="M18" s="805"/>
      <c r="N18" s="805"/>
      <c r="O18" s="805"/>
      <c r="P18" s="805"/>
      <c r="Q18" s="805"/>
      <c r="R18" s="805"/>
      <c r="S18" s="805"/>
      <c r="T18" s="805"/>
      <c r="U18" s="805"/>
      <c r="V18" s="805"/>
      <c r="W18" s="805"/>
      <c r="X18" s="805"/>
      <c r="Y18" s="805"/>
      <c r="Z18" s="805"/>
      <c r="AA18" s="805"/>
      <c r="AB18" s="805"/>
      <c r="AC18" s="805"/>
      <c r="AD18" s="805"/>
      <c r="AE18" s="805"/>
      <c r="AF18" s="805"/>
      <c r="AG18" s="805"/>
      <c r="AH18" s="805"/>
      <c r="AI18" s="805"/>
      <c r="AJ18" s="805"/>
      <c r="AK18" s="1353" t="str">
        <f>IF(入力シート!E131="","",入力シート!E131)</f>
        <v/>
      </c>
      <c r="AL18" s="1354"/>
      <c r="AM18" s="1354"/>
      <c r="AN18" s="1354"/>
      <c r="AO18" s="1354"/>
      <c r="AP18" s="1354"/>
      <c r="AQ18" s="1354"/>
      <c r="AR18" s="1354"/>
      <c r="AS18" s="1354"/>
      <c r="AT18" s="1354"/>
      <c r="AU18" s="1354"/>
      <c r="AV18" s="1354"/>
      <c r="AW18" s="1354"/>
      <c r="AX18" s="1354"/>
      <c r="AY18" s="1354"/>
      <c r="AZ18" s="1354"/>
      <c r="BA18" s="1354"/>
      <c r="BB18" s="1354"/>
      <c r="BC18" s="1354"/>
      <c r="BD18" s="1354"/>
      <c r="BE18" s="1354"/>
      <c r="BF18" s="1354"/>
      <c r="BG18" s="1354"/>
      <c r="BH18" s="1354"/>
      <c r="BI18" s="1354"/>
      <c r="BJ18" s="805" t="s">
        <v>749</v>
      </c>
      <c r="BK18" s="805"/>
      <c r="BL18" s="806"/>
      <c r="BM18" s="802"/>
      <c r="BN18" s="831"/>
    </row>
    <row r="19" spans="1:66" ht="20.100000000000001" customHeight="1" x14ac:dyDescent="0.15">
      <c r="A19" s="801"/>
      <c r="B19" s="855" t="s">
        <v>697</v>
      </c>
      <c r="C19" s="805"/>
      <c r="D19" s="805"/>
      <c r="E19" s="805"/>
      <c r="F19" s="805"/>
      <c r="G19" s="805"/>
      <c r="H19" s="805"/>
      <c r="I19" s="805"/>
      <c r="J19" s="805"/>
      <c r="K19" s="805"/>
      <c r="L19" s="805"/>
      <c r="M19" s="805"/>
      <c r="N19" s="805"/>
      <c r="O19" s="805"/>
      <c r="P19" s="805"/>
      <c r="Q19" s="805"/>
      <c r="R19" s="805"/>
      <c r="S19" s="805"/>
      <c r="T19" s="805"/>
      <c r="U19" s="805"/>
      <c r="V19" s="805"/>
      <c r="W19" s="805"/>
      <c r="X19" s="805"/>
      <c r="Y19" s="805"/>
      <c r="Z19" s="805"/>
      <c r="AA19" s="805"/>
      <c r="AB19" s="805"/>
      <c r="AC19" s="805"/>
      <c r="AD19" s="805"/>
      <c r="AE19" s="805"/>
      <c r="AF19" s="805"/>
      <c r="AG19" s="805"/>
      <c r="AH19" s="805"/>
      <c r="AI19" s="805"/>
      <c r="AJ19" s="805"/>
      <c r="AK19" s="855" t="s">
        <v>579</v>
      </c>
      <c r="AL19" s="805"/>
      <c r="AM19" s="1236" t="str">
        <f>IF(入力シート!E132="","",入力シート!E132)</f>
        <v/>
      </c>
      <c r="AN19" s="1236"/>
      <c r="AO19" s="1236"/>
      <c r="AP19" s="1236"/>
      <c r="AQ19" s="1236"/>
      <c r="AR19" s="1236"/>
      <c r="AS19" s="1236"/>
      <c r="AT19" s="1236"/>
      <c r="AU19" s="1236"/>
      <c r="AV19" s="805" t="s">
        <v>750</v>
      </c>
      <c r="AW19" s="809"/>
      <c r="AX19" s="805"/>
      <c r="AY19" s="805"/>
      <c r="AZ19" s="805"/>
      <c r="BA19" s="1236" t="str">
        <f>IF(入力シート!H132="","",入力シート!H132)</f>
        <v/>
      </c>
      <c r="BB19" s="1236"/>
      <c r="BC19" s="1236"/>
      <c r="BD19" s="1236"/>
      <c r="BE19" s="1236"/>
      <c r="BF19" s="1236"/>
      <c r="BG19" s="1236"/>
      <c r="BH19" s="1236"/>
      <c r="BI19" s="1236"/>
      <c r="BJ19" s="805" t="s">
        <v>751</v>
      </c>
      <c r="BK19" s="805"/>
      <c r="BL19" s="806"/>
      <c r="BM19" s="802"/>
      <c r="BN19" s="831"/>
    </row>
    <row r="20" spans="1:66" ht="20.100000000000001" customHeight="1" x14ac:dyDescent="0.15">
      <c r="A20" s="801"/>
      <c r="B20" s="855" t="s">
        <v>699</v>
      </c>
      <c r="C20" s="805"/>
      <c r="D20" s="805"/>
      <c r="E20" s="805"/>
      <c r="F20" s="805"/>
      <c r="G20" s="805"/>
      <c r="H20" s="805"/>
      <c r="I20" s="805"/>
      <c r="J20" s="805"/>
      <c r="K20" s="805"/>
      <c r="L20" s="805"/>
      <c r="M20" s="805"/>
      <c r="N20" s="805"/>
      <c r="O20" s="805"/>
      <c r="P20" s="805"/>
      <c r="Q20" s="805"/>
      <c r="R20" s="805"/>
      <c r="S20" s="805"/>
      <c r="T20" s="805"/>
      <c r="U20" s="805"/>
      <c r="V20" s="805"/>
      <c r="W20" s="805"/>
      <c r="X20" s="805"/>
      <c r="Y20" s="805"/>
      <c r="Z20" s="805"/>
      <c r="AA20" s="805"/>
      <c r="AB20" s="805"/>
      <c r="AC20" s="805"/>
      <c r="AD20" s="805"/>
      <c r="AE20" s="805"/>
      <c r="AF20" s="805"/>
      <c r="AG20" s="805"/>
      <c r="AH20" s="805"/>
      <c r="AI20" s="805"/>
      <c r="AJ20" s="805"/>
      <c r="AK20" s="1524"/>
      <c r="AL20" s="1525"/>
      <c r="AM20" s="1525"/>
      <c r="AN20" s="1525"/>
      <c r="AO20" s="1525"/>
      <c r="AP20" s="1525"/>
      <c r="AQ20" s="1525"/>
      <c r="AR20" s="1525"/>
      <c r="AS20" s="1525"/>
      <c r="AT20" s="1525"/>
      <c r="AU20" s="1525"/>
      <c r="AV20" s="1525"/>
      <c r="AW20" s="1525"/>
      <c r="AX20" s="1525"/>
      <c r="AY20" s="1525"/>
      <c r="AZ20" s="1525"/>
      <c r="BA20" s="1525"/>
      <c r="BB20" s="1525"/>
      <c r="BC20" s="1525"/>
      <c r="BD20" s="1525"/>
      <c r="BE20" s="1525"/>
      <c r="BF20" s="1525"/>
      <c r="BG20" s="1525"/>
      <c r="BH20" s="1525"/>
      <c r="BI20" s="1525"/>
      <c r="BJ20" s="805" t="s">
        <v>752</v>
      </c>
      <c r="BK20" s="805"/>
      <c r="BL20" s="806"/>
      <c r="BM20" s="802"/>
      <c r="BN20" s="831"/>
    </row>
    <row r="21" spans="1:66" ht="20.100000000000001" customHeight="1" x14ac:dyDescent="0.15">
      <c r="A21" s="801"/>
      <c r="B21" s="855" t="s">
        <v>701</v>
      </c>
      <c r="C21" s="805"/>
      <c r="D21" s="805"/>
      <c r="E21" s="805"/>
      <c r="F21" s="805"/>
      <c r="G21" s="805"/>
      <c r="H21" s="805"/>
      <c r="I21" s="805"/>
      <c r="J21" s="805"/>
      <c r="K21" s="805"/>
      <c r="L21" s="805"/>
      <c r="M21" s="805"/>
      <c r="N21" s="805"/>
      <c r="O21" s="805"/>
      <c r="P21" s="805"/>
      <c r="Q21" s="805"/>
      <c r="R21" s="805"/>
      <c r="S21" s="1353" t="str">
        <f>IF(入力シート!E134="","",入力シート!E134)</f>
        <v/>
      </c>
      <c r="T21" s="1354"/>
      <c r="U21" s="1354"/>
      <c r="V21" s="1354"/>
      <c r="W21" s="1354"/>
      <c r="X21" s="1354"/>
      <c r="Y21" s="805" t="s">
        <v>753</v>
      </c>
      <c r="Z21" s="805"/>
      <c r="AA21" s="805"/>
      <c r="AB21" s="1354" t="str">
        <f>IF(入力シート!H134="","",入力シート!H134)</f>
        <v/>
      </c>
      <c r="AC21" s="1354"/>
      <c r="AD21" s="1354"/>
      <c r="AE21" s="1354"/>
      <c r="AF21" s="1354"/>
      <c r="AG21" s="1354"/>
      <c r="AH21" s="805" t="s">
        <v>754</v>
      </c>
      <c r="AI21" s="805"/>
      <c r="AJ21" s="806"/>
      <c r="AK21" s="978" t="s">
        <v>894</v>
      </c>
      <c r="AL21" s="978"/>
      <c r="AM21" s="978"/>
      <c r="AN21" s="978"/>
      <c r="AO21" s="978"/>
      <c r="AP21" s="978"/>
      <c r="AQ21" s="978"/>
      <c r="AR21" s="978"/>
      <c r="AS21" s="978"/>
      <c r="AT21" s="978"/>
      <c r="AU21" s="1353" t="str">
        <f>IF(入力シート!E133="","",入力シート!E133)</f>
        <v/>
      </c>
      <c r="AV21" s="1354"/>
      <c r="AW21" s="1354"/>
      <c r="AX21" s="1354"/>
      <c r="AY21" s="1354"/>
      <c r="AZ21" s="1354"/>
      <c r="BA21" s="805" t="s">
        <v>755</v>
      </c>
      <c r="BB21" s="805"/>
      <c r="BC21" s="805"/>
      <c r="BD21" s="1354" t="str">
        <f>IF(入力シート!H133="","",入力シート!H133)</f>
        <v/>
      </c>
      <c r="BE21" s="1354"/>
      <c r="BF21" s="1354"/>
      <c r="BG21" s="1354"/>
      <c r="BH21" s="1354"/>
      <c r="BI21" s="1354"/>
      <c r="BJ21" s="805" t="s">
        <v>754</v>
      </c>
      <c r="BK21" s="805"/>
      <c r="BL21" s="806"/>
      <c r="BM21" s="802"/>
      <c r="BN21" s="831"/>
    </row>
    <row r="22" spans="1:66" ht="20.100000000000001" customHeight="1" x14ac:dyDescent="0.15">
      <c r="A22" s="801"/>
      <c r="B22" s="856" t="s">
        <v>895</v>
      </c>
      <c r="C22" s="836"/>
      <c r="D22" s="836"/>
      <c r="E22" s="836"/>
      <c r="F22" s="836"/>
      <c r="G22" s="836"/>
      <c r="H22" s="836"/>
      <c r="I22" s="836"/>
      <c r="J22" s="836"/>
      <c r="K22" s="836"/>
      <c r="L22" s="836"/>
      <c r="M22" s="836"/>
      <c r="N22" s="836"/>
      <c r="O22" s="836"/>
      <c r="P22" s="836"/>
      <c r="Q22" s="836"/>
      <c r="R22" s="857"/>
      <c r="S22" s="858" t="s">
        <v>704</v>
      </c>
      <c r="T22" s="859"/>
      <c r="U22" s="859"/>
      <c r="V22" s="859"/>
      <c r="W22" s="859"/>
      <c r="X22" s="859"/>
      <c r="Y22" s="859"/>
      <c r="Z22" s="859"/>
      <c r="AA22" s="859"/>
      <c r="AB22" s="859"/>
      <c r="AC22" s="859"/>
      <c r="AD22" s="859"/>
      <c r="AE22" s="859"/>
      <c r="AF22" s="859"/>
      <c r="AG22" s="859"/>
      <c r="AH22" s="859"/>
      <c r="AI22" s="859"/>
      <c r="AJ22" s="859"/>
      <c r="AK22" s="859"/>
      <c r="AL22" s="859"/>
      <c r="AM22" s="859"/>
      <c r="AN22" s="859"/>
      <c r="AO22" s="859"/>
      <c r="AP22" s="859"/>
      <c r="AQ22" s="1550" t="str">
        <f>IF(入力シート!E135="","",入力シート!E135)</f>
        <v/>
      </c>
      <c r="AR22" s="1551"/>
      <c r="AS22" s="1551"/>
      <c r="AT22" s="1551"/>
      <c r="AU22" s="1551"/>
      <c r="AV22" s="1551"/>
      <c r="AW22" s="1551"/>
      <c r="AX22" s="1551"/>
      <c r="AY22" s="1551"/>
      <c r="AZ22" s="1551"/>
      <c r="BA22" s="1551"/>
      <c r="BB22" s="1551"/>
      <c r="BC22" s="1551"/>
      <c r="BD22" s="1551"/>
      <c r="BE22" s="1551"/>
      <c r="BF22" s="1551"/>
      <c r="BG22" s="1551"/>
      <c r="BH22" s="1551"/>
      <c r="BI22" s="1551"/>
      <c r="BJ22" s="859" t="s">
        <v>589</v>
      </c>
      <c r="BK22" s="859"/>
      <c r="BL22" s="861"/>
      <c r="BM22" s="802"/>
      <c r="BN22" s="831"/>
    </row>
    <row r="23" spans="1:66" ht="20.100000000000001" customHeight="1" x14ac:dyDescent="0.15">
      <c r="A23" s="801"/>
      <c r="B23" s="862"/>
      <c r="C23" s="818"/>
      <c r="D23" s="818"/>
      <c r="E23" s="818"/>
      <c r="F23" s="818"/>
      <c r="G23" s="818"/>
      <c r="H23" s="818"/>
      <c r="I23" s="818"/>
      <c r="J23" s="818"/>
      <c r="K23" s="818"/>
      <c r="L23" s="818"/>
      <c r="M23" s="818"/>
      <c r="N23" s="818"/>
      <c r="O23" s="818"/>
      <c r="P23" s="818"/>
      <c r="Q23" s="818"/>
      <c r="R23" s="863"/>
      <c r="S23" s="864" t="s">
        <v>705</v>
      </c>
      <c r="T23" s="865"/>
      <c r="U23" s="865"/>
      <c r="V23" s="865"/>
      <c r="W23" s="865"/>
      <c r="X23" s="865"/>
      <c r="Y23" s="865"/>
      <c r="Z23" s="865"/>
      <c r="AA23" s="865"/>
      <c r="AB23" s="865"/>
      <c r="AC23" s="865"/>
      <c r="AD23" s="865"/>
      <c r="AE23" s="865"/>
      <c r="AF23" s="865"/>
      <c r="AG23" s="865"/>
      <c r="AH23" s="865"/>
      <c r="AI23" s="865"/>
      <c r="AJ23" s="865"/>
      <c r="AK23" s="865"/>
      <c r="AL23" s="865"/>
      <c r="AM23" s="865"/>
      <c r="AN23" s="865"/>
      <c r="AO23" s="865"/>
      <c r="AP23" s="865"/>
      <c r="AQ23" s="1423" t="str">
        <f>IF(入力シート!E136="","",入力シート!E136)</f>
        <v/>
      </c>
      <c r="AR23" s="1424"/>
      <c r="AS23" s="1424"/>
      <c r="AT23" s="1424"/>
      <c r="AU23" s="1424"/>
      <c r="AV23" s="1424"/>
      <c r="AW23" s="1424"/>
      <c r="AX23" s="1424"/>
      <c r="AY23" s="1424"/>
      <c r="AZ23" s="1424"/>
      <c r="BA23" s="1424"/>
      <c r="BB23" s="1424"/>
      <c r="BC23" s="1424"/>
      <c r="BD23" s="1424"/>
      <c r="BE23" s="1424"/>
      <c r="BF23" s="1424"/>
      <c r="BG23" s="1424"/>
      <c r="BH23" s="1424"/>
      <c r="BI23" s="1424"/>
      <c r="BJ23" s="865" t="s">
        <v>589</v>
      </c>
      <c r="BK23" s="865"/>
      <c r="BL23" s="866"/>
      <c r="BM23" s="802"/>
      <c r="BN23" s="831"/>
    </row>
    <row r="24" spans="1:66" ht="20.100000000000001" customHeight="1" x14ac:dyDescent="0.15">
      <c r="A24" s="801"/>
      <c r="B24" s="856" t="s">
        <v>756</v>
      </c>
      <c r="C24" s="836"/>
      <c r="D24" s="836"/>
      <c r="E24" s="836"/>
      <c r="F24" s="836"/>
      <c r="G24" s="836"/>
      <c r="H24" s="836"/>
      <c r="I24" s="836"/>
      <c r="J24" s="836"/>
      <c r="K24" s="836"/>
      <c r="L24" s="836"/>
      <c r="M24" s="836"/>
      <c r="N24" s="836"/>
      <c r="O24" s="836"/>
      <c r="P24" s="836"/>
      <c r="Q24" s="836"/>
      <c r="R24" s="857"/>
      <c r="S24" s="858" t="s">
        <v>707</v>
      </c>
      <c r="T24" s="859"/>
      <c r="U24" s="859"/>
      <c r="V24" s="859"/>
      <c r="W24" s="859"/>
      <c r="X24" s="859"/>
      <c r="Y24" s="859"/>
      <c r="Z24" s="859"/>
      <c r="AA24" s="859"/>
      <c r="AB24" s="859"/>
      <c r="AC24" s="859"/>
      <c r="AD24" s="859"/>
      <c r="AE24" s="859"/>
      <c r="AF24" s="859"/>
      <c r="AG24" s="859"/>
      <c r="AH24" s="859"/>
      <c r="AI24" s="859"/>
      <c r="AJ24" s="859"/>
      <c r="AK24" s="859"/>
      <c r="AL24" s="859"/>
      <c r="AM24" s="859"/>
      <c r="AN24" s="859"/>
      <c r="AO24" s="859"/>
      <c r="AP24" s="859"/>
      <c r="AQ24" s="1401" t="str">
        <f>IF(入力シート!E137="","",入力シート!E137)</f>
        <v/>
      </c>
      <c r="AR24" s="1402"/>
      <c r="AS24" s="1402"/>
      <c r="AT24" s="1402"/>
      <c r="AU24" s="1402"/>
      <c r="AV24" s="1402"/>
      <c r="AW24" s="1402"/>
      <c r="AX24" s="1402"/>
      <c r="AY24" s="859" t="s">
        <v>755</v>
      </c>
      <c r="AZ24" s="859"/>
      <c r="BA24" s="859"/>
      <c r="BB24" s="859"/>
      <c r="BC24" s="1402" t="str">
        <f>IF(入力シート!H137="","",入力シート!H137)</f>
        <v/>
      </c>
      <c r="BD24" s="1402"/>
      <c r="BE24" s="1402"/>
      <c r="BF24" s="1402"/>
      <c r="BG24" s="1402"/>
      <c r="BH24" s="1402"/>
      <c r="BI24" s="1402"/>
      <c r="BJ24" s="859" t="s">
        <v>752</v>
      </c>
      <c r="BK24" s="859"/>
      <c r="BL24" s="861"/>
      <c r="BM24" s="807"/>
      <c r="BN24" s="831"/>
    </row>
    <row r="25" spans="1:66" ht="20.100000000000001" customHeight="1" x14ac:dyDescent="0.15">
      <c r="A25" s="801"/>
      <c r="B25" s="862"/>
      <c r="C25" s="818"/>
      <c r="D25" s="818"/>
      <c r="E25" s="818"/>
      <c r="F25" s="818"/>
      <c r="G25" s="818"/>
      <c r="H25" s="818"/>
      <c r="I25" s="818"/>
      <c r="J25" s="818"/>
      <c r="K25" s="818"/>
      <c r="L25" s="818"/>
      <c r="M25" s="818"/>
      <c r="N25" s="818"/>
      <c r="O25" s="818"/>
      <c r="P25" s="818"/>
      <c r="Q25" s="818"/>
      <c r="R25" s="863"/>
      <c r="S25" s="864" t="s">
        <v>708</v>
      </c>
      <c r="T25" s="865"/>
      <c r="U25" s="865"/>
      <c r="V25" s="865"/>
      <c r="W25" s="865"/>
      <c r="X25" s="865"/>
      <c r="Y25" s="865"/>
      <c r="Z25" s="865"/>
      <c r="AA25" s="865"/>
      <c r="AB25" s="865"/>
      <c r="AC25" s="865"/>
      <c r="AD25" s="865"/>
      <c r="AE25" s="865"/>
      <c r="AF25" s="865"/>
      <c r="AG25" s="865"/>
      <c r="AH25" s="865"/>
      <c r="AI25" s="865"/>
      <c r="AJ25" s="865"/>
      <c r="AK25" s="865"/>
      <c r="AL25" s="865"/>
      <c r="AM25" s="865"/>
      <c r="AN25" s="865"/>
      <c r="AO25" s="865"/>
      <c r="AP25" s="865"/>
      <c r="AQ25" s="1423">
        <f>IF(入力シート!E138="","",入力シート!E138)</f>
        <v>50.1</v>
      </c>
      <c r="AR25" s="1424"/>
      <c r="AS25" s="1424"/>
      <c r="AT25" s="1424"/>
      <c r="AU25" s="1424"/>
      <c r="AV25" s="1424"/>
      <c r="AW25" s="1424"/>
      <c r="AX25" s="1424"/>
      <c r="AY25" s="1424"/>
      <c r="AZ25" s="1424"/>
      <c r="BA25" s="1424"/>
      <c r="BB25" s="1424"/>
      <c r="BC25" s="1424"/>
      <c r="BD25" s="1424"/>
      <c r="BE25" s="1424"/>
      <c r="BF25" s="1424"/>
      <c r="BG25" s="1424"/>
      <c r="BH25" s="1424"/>
      <c r="BI25" s="1424"/>
      <c r="BJ25" s="865" t="s">
        <v>757</v>
      </c>
      <c r="BK25" s="865"/>
      <c r="BL25" s="866"/>
      <c r="BM25" s="807"/>
      <c r="BN25" s="831"/>
    </row>
    <row r="26" spans="1:66" ht="20.100000000000001" customHeight="1" x14ac:dyDescent="0.15">
      <c r="A26" s="801"/>
      <c r="B26" s="855" t="s">
        <v>709</v>
      </c>
      <c r="C26" s="805"/>
      <c r="D26" s="805"/>
      <c r="E26" s="805"/>
      <c r="F26" s="805"/>
      <c r="G26" s="805"/>
      <c r="H26" s="805"/>
      <c r="I26" s="805"/>
      <c r="J26" s="805"/>
      <c r="K26" s="805"/>
      <c r="L26" s="805"/>
      <c r="M26" s="805"/>
      <c r="N26" s="805"/>
      <c r="O26" s="805"/>
      <c r="P26" s="805"/>
      <c r="Q26" s="805"/>
      <c r="R26" s="805"/>
      <c r="S26" s="805"/>
      <c r="T26" s="805"/>
      <c r="U26" s="805"/>
      <c r="V26" s="805"/>
      <c r="W26" s="805"/>
      <c r="X26" s="805"/>
      <c r="Y26" s="805"/>
      <c r="Z26" s="805"/>
      <c r="AA26" s="805"/>
      <c r="AB26" s="805"/>
      <c r="AC26" s="805"/>
      <c r="AD26" s="805"/>
      <c r="AE26" s="805"/>
      <c r="AF26" s="805"/>
      <c r="AG26" s="805"/>
      <c r="AH26" s="805"/>
      <c r="AI26" s="805"/>
      <c r="AJ26" s="805"/>
      <c r="AK26" s="805"/>
      <c r="AL26" s="805"/>
      <c r="AM26" s="805"/>
      <c r="AN26" s="805"/>
      <c r="AO26" s="805"/>
      <c r="AP26" s="805"/>
      <c r="AQ26" s="1547"/>
      <c r="AR26" s="1548"/>
      <c r="AS26" s="1548"/>
      <c r="AT26" s="1548"/>
      <c r="AU26" s="1548"/>
      <c r="AV26" s="1548"/>
      <c r="AW26" s="1548"/>
      <c r="AX26" s="1548"/>
      <c r="AY26" s="1548"/>
      <c r="AZ26" s="1548"/>
      <c r="BA26" s="1548"/>
      <c r="BB26" s="1548"/>
      <c r="BC26" s="1548"/>
      <c r="BD26" s="1548"/>
      <c r="BE26" s="1548"/>
      <c r="BF26" s="1548"/>
      <c r="BG26" s="1548"/>
      <c r="BH26" s="1548"/>
      <c r="BI26" s="1548"/>
      <c r="BJ26" s="1548"/>
      <c r="BK26" s="1548"/>
      <c r="BL26" s="1549"/>
      <c r="BM26" s="802"/>
      <c r="BN26" s="831"/>
    </row>
    <row r="27" spans="1:66" ht="20.100000000000001" customHeight="1" x14ac:dyDescent="0.15">
      <c r="A27" s="801"/>
      <c r="B27" s="855" t="s">
        <v>758</v>
      </c>
      <c r="C27" s="805"/>
      <c r="D27" s="805"/>
      <c r="E27" s="805"/>
      <c r="F27" s="805"/>
      <c r="G27" s="805"/>
      <c r="H27" s="805"/>
      <c r="I27" s="805"/>
      <c r="J27" s="805"/>
      <c r="K27" s="805"/>
      <c r="L27" s="805"/>
      <c r="M27" s="805"/>
      <c r="N27" s="805"/>
      <c r="O27" s="805"/>
      <c r="P27" s="805"/>
      <c r="Q27" s="805"/>
      <c r="R27" s="805"/>
      <c r="S27" s="805"/>
      <c r="T27" s="805"/>
      <c r="U27" s="805"/>
      <c r="V27" s="805"/>
      <c r="W27" s="805"/>
      <c r="X27" s="805"/>
      <c r="Y27" s="805"/>
      <c r="Z27" s="805"/>
      <c r="AA27" s="805"/>
      <c r="AB27" s="805"/>
      <c r="AC27" s="805"/>
      <c r="AD27" s="805"/>
      <c r="AE27" s="805"/>
      <c r="AF27" s="805"/>
      <c r="AG27" s="805"/>
      <c r="AH27" s="805"/>
      <c r="AI27" s="805"/>
      <c r="AJ27" s="805"/>
      <c r="AK27" s="805"/>
      <c r="AL27" s="805"/>
      <c r="AM27" s="805"/>
      <c r="AN27" s="805"/>
      <c r="AO27" s="805"/>
      <c r="AP27" s="805"/>
      <c r="AQ27" s="1547"/>
      <c r="AR27" s="1548"/>
      <c r="AS27" s="1548"/>
      <c r="AT27" s="1548"/>
      <c r="AU27" s="1548"/>
      <c r="AV27" s="1548"/>
      <c r="AW27" s="1548"/>
      <c r="AX27" s="1548"/>
      <c r="AY27" s="1548"/>
      <c r="AZ27" s="1548"/>
      <c r="BA27" s="1548"/>
      <c r="BB27" s="1548"/>
      <c r="BC27" s="1548"/>
      <c r="BD27" s="1548"/>
      <c r="BE27" s="1548"/>
      <c r="BF27" s="1548"/>
      <c r="BG27" s="1548"/>
      <c r="BH27" s="1548"/>
      <c r="BI27" s="1548"/>
      <c r="BJ27" s="1548"/>
      <c r="BK27" s="1548"/>
      <c r="BL27" s="1549"/>
      <c r="BM27" s="802"/>
      <c r="BN27" s="831"/>
    </row>
    <row r="28" spans="1:66" ht="20.100000000000001" customHeight="1" x14ac:dyDescent="0.15">
      <c r="A28" s="801"/>
      <c r="B28" s="855" t="s">
        <v>759</v>
      </c>
      <c r="C28" s="805"/>
      <c r="D28" s="805"/>
      <c r="E28" s="805"/>
      <c r="F28" s="805"/>
      <c r="G28" s="805"/>
      <c r="H28" s="805"/>
      <c r="I28" s="805"/>
      <c r="J28" s="805"/>
      <c r="K28" s="805"/>
      <c r="L28" s="805"/>
      <c r="M28" s="805"/>
      <c r="N28" s="805"/>
      <c r="O28" s="805"/>
      <c r="P28" s="805"/>
      <c r="Q28" s="805"/>
      <c r="R28" s="805"/>
      <c r="S28" s="805"/>
      <c r="T28" s="805"/>
      <c r="U28" s="805"/>
      <c r="V28" s="805"/>
      <c r="W28" s="805"/>
      <c r="X28" s="805"/>
      <c r="Y28" s="805"/>
      <c r="Z28" s="805"/>
      <c r="AA28" s="805"/>
      <c r="AB28" s="805"/>
      <c r="AC28" s="805"/>
      <c r="AD28" s="805"/>
      <c r="AE28" s="805"/>
      <c r="AF28" s="805"/>
      <c r="AG28" s="805"/>
      <c r="AH28" s="805"/>
      <c r="AI28" s="805"/>
      <c r="AJ28" s="805"/>
      <c r="AK28" s="805"/>
      <c r="AL28" s="805"/>
      <c r="AM28" s="805"/>
      <c r="AN28" s="805"/>
      <c r="AO28" s="805"/>
      <c r="AP28" s="805"/>
      <c r="AQ28" s="855"/>
      <c r="AR28" s="805"/>
      <c r="AS28" s="805"/>
      <c r="AT28" s="805"/>
      <c r="AU28" s="805"/>
      <c r="AV28" s="805"/>
      <c r="AW28" s="805" t="s">
        <v>711</v>
      </c>
      <c r="AX28" s="805"/>
      <c r="AY28" s="805"/>
      <c r="AZ28" s="805"/>
      <c r="BA28" s="805"/>
      <c r="BB28" s="805"/>
      <c r="BC28" s="805"/>
      <c r="BD28" s="805"/>
      <c r="BE28" s="805"/>
      <c r="BF28" s="805"/>
      <c r="BG28" s="805"/>
      <c r="BH28" s="805"/>
      <c r="BI28" s="805"/>
      <c r="BJ28" s="805"/>
      <c r="BK28" s="805"/>
      <c r="BL28" s="806"/>
      <c r="BM28" s="802"/>
      <c r="BN28" s="831"/>
    </row>
    <row r="29" spans="1:66" ht="20.100000000000001" customHeight="1" x14ac:dyDescent="0.15">
      <c r="A29" s="801"/>
      <c r="B29" s="856" t="s">
        <v>712</v>
      </c>
      <c r="C29" s="836"/>
      <c r="D29" s="836"/>
      <c r="E29" s="836"/>
      <c r="F29" s="836"/>
      <c r="G29" s="836"/>
      <c r="H29" s="836"/>
      <c r="I29" s="836"/>
      <c r="J29" s="836"/>
      <c r="K29" s="836"/>
      <c r="L29" s="836"/>
      <c r="M29" s="836"/>
      <c r="N29" s="836"/>
      <c r="O29" s="836"/>
      <c r="P29" s="836"/>
      <c r="Q29" s="836"/>
      <c r="R29" s="836"/>
      <c r="S29" s="836"/>
      <c r="T29" s="836"/>
      <c r="U29" s="836"/>
      <c r="V29" s="836"/>
      <c r="W29" s="836"/>
      <c r="X29" s="836"/>
      <c r="Y29" s="836"/>
      <c r="Z29" s="836"/>
      <c r="AA29" s="836"/>
      <c r="AB29" s="836"/>
      <c r="AC29" s="836"/>
      <c r="AD29" s="836"/>
      <c r="AE29" s="836"/>
      <c r="AF29" s="836"/>
      <c r="AG29" s="836"/>
      <c r="AH29" s="836"/>
      <c r="AI29" s="836"/>
      <c r="AJ29" s="836"/>
      <c r="AK29" s="836"/>
      <c r="AL29" s="836"/>
      <c r="AM29" s="836"/>
      <c r="AN29" s="836"/>
      <c r="AO29" s="836"/>
      <c r="AP29" s="857"/>
      <c r="AQ29" s="1504"/>
      <c r="AR29" s="1505"/>
      <c r="AS29" s="1505"/>
      <c r="AT29" s="1505"/>
      <c r="AU29" s="1505"/>
      <c r="AV29" s="1505"/>
      <c r="AW29" s="1505"/>
      <c r="AX29" s="1505"/>
      <c r="AY29" s="859" t="s">
        <v>760</v>
      </c>
      <c r="AZ29" s="859"/>
      <c r="BA29" s="1559"/>
      <c r="BB29" s="1559"/>
      <c r="BC29" s="1559"/>
      <c r="BD29" s="1559"/>
      <c r="BE29" s="1559"/>
      <c r="BF29" s="1559"/>
      <c r="BG29" s="1559"/>
      <c r="BH29" s="1559"/>
      <c r="BI29" s="1559"/>
      <c r="BJ29" s="859" t="s">
        <v>761</v>
      </c>
      <c r="BK29" s="859"/>
      <c r="BL29" s="861"/>
      <c r="BM29" s="802"/>
      <c r="BN29" s="831"/>
    </row>
    <row r="30" spans="1:66" ht="20.100000000000001" customHeight="1" x14ac:dyDescent="0.15">
      <c r="A30" s="801"/>
      <c r="B30" s="856" t="s">
        <v>762</v>
      </c>
      <c r="C30" s="836"/>
      <c r="D30" s="836"/>
      <c r="E30" s="836"/>
      <c r="F30" s="836"/>
      <c r="G30" s="836"/>
      <c r="H30" s="836"/>
      <c r="I30" s="836"/>
      <c r="J30" s="836"/>
      <c r="K30" s="836"/>
      <c r="L30" s="836"/>
      <c r="M30" s="836"/>
      <c r="N30" s="836"/>
      <c r="O30" s="836"/>
      <c r="P30" s="836"/>
      <c r="Q30" s="836"/>
      <c r="R30" s="836"/>
      <c r="S30" s="836"/>
      <c r="T30" s="836"/>
      <c r="U30" s="836"/>
      <c r="V30" s="836"/>
      <c r="W30" s="836"/>
      <c r="X30" s="836"/>
      <c r="Y30" s="836"/>
      <c r="Z30" s="836"/>
      <c r="AA30" s="836"/>
      <c r="AB30" s="836"/>
      <c r="AC30" s="836"/>
      <c r="AD30" s="836"/>
      <c r="AE30" s="836"/>
      <c r="AF30" s="836"/>
      <c r="AG30" s="836"/>
      <c r="AH30" s="836"/>
      <c r="AI30" s="836"/>
      <c r="AJ30" s="836"/>
      <c r="AK30" s="836"/>
      <c r="AL30" s="836"/>
      <c r="AM30" s="836"/>
      <c r="AN30" s="836"/>
      <c r="AO30" s="836"/>
      <c r="AP30" s="836"/>
      <c r="AQ30" s="1252" t="str">
        <f>IF(入力シート!E139="","",IF(入力シート!E139="選択してください","",入力シート!E139))</f>
        <v/>
      </c>
      <c r="AR30" s="1236"/>
      <c r="AS30" s="1236"/>
      <c r="AT30" s="1236"/>
      <c r="AU30" s="1236"/>
      <c r="AV30" s="1236"/>
      <c r="AW30" s="1236"/>
      <c r="AX30" s="1236"/>
      <c r="AY30" s="1236"/>
      <c r="AZ30" s="1236"/>
      <c r="BA30" s="1236"/>
      <c r="BB30" s="1236"/>
      <c r="BC30" s="1236"/>
      <c r="BD30" s="1236"/>
      <c r="BE30" s="1236"/>
      <c r="BF30" s="1236"/>
      <c r="BG30" s="1236"/>
      <c r="BH30" s="1236"/>
      <c r="BI30" s="1236"/>
      <c r="BJ30" s="1236"/>
      <c r="BK30" s="1236"/>
      <c r="BL30" s="1253"/>
      <c r="BM30" s="802"/>
      <c r="BN30" s="831"/>
    </row>
    <row r="31" spans="1:66" ht="20.100000000000001" customHeight="1" x14ac:dyDescent="0.15">
      <c r="A31" s="801"/>
      <c r="B31" s="855" t="s">
        <v>763</v>
      </c>
      <c r="C31" s="805"/>
      <c r="D31" s="805"/>
      <c r="E31" s="805"/>
      <c r="F31" s="805"/>
      <c r="G31" s="805"/>
      <c r="H31" s="805"/>
      <c r="I31" s="805"/>
      <c r="J31" s="805"/>
      <c r="K31" s="805"/>
      <c r="L31" s="805"/>
      <c r="M31" s="805"/>
      <c r="N31" s="805"/>
      <c r="O31" s="805"/>
      <c r="P31" s="805"/>
      <c r="Q31" s="805"/>
      <c r="R31" s="805"/>
      <c r="S31" s="805"/>
      <c r="T31" s="805"/>
      <c r="U31" s="805"/>
      <c r="V31" s="805"/>
      <c r="W31" s="805"/>
      <c r="X31" s="805"/>
      <c r="Y31" s="805"/>
      <c r="Z31" s="805"/>
      <c r="AA31" s="805"/>
      <c r="AB31" s="805"/>
      <c r="AC31" s="805"/>
      <c r="AD31" s="805"/>
      <c r="AE31" s="805"/>
      <c r="AF31" s="805"/>
      <c r="AG31" s="805"/>
      <c r="AH31" s="805"/>
      <c r="AI31" s="805"/>
      <c r="AJ31" s="805"/>
      <c r="AK31" s="805"/>
      <c r="AL31" s="805"/>
      <c r="AM31" s="805"/>
      <c r="AN31" s="805"/>
      <c r="AO31" s="805"/>
      <c r="AP31" s="805"/>
      <c r="AQ31" s="1547"/>
      <c r="AR31" s="1548"/>
      <c r="AS31" s="1548"/>
      <c r="AT31" s="1548"/>
      <c r="AU31" s="1548"/>
      <c r="AV31" s="1548"/>
      <c r="AW31" s="1548"/>
      <c r="AX31" s="1548"/>
      <c r="AY31" s="1548"/>
      <c r="AZ31" s="1548"/>
      <c r="BA31" s="1548"/>
      <c r="BB31" s="1548"/>
      <c r="BC31" s="1548"/>
      <c r="BD31" s="1548"/>
      <c r="BE31" s="1548"/>
      <c r="BF31" s="1548"/>
      <c r="BG31" s="1548"/>
      <c r="BH31" s="1548"/>
      <c r="BI31" s="1548"/>
      <c r="BJ31" s="1548"/>
      <c r="BK31" s="1548"/>
      <c r="BL31" s="1549"/>
      <c r="BM31" s="802"/>
      <c r="BN31" s="831"/>
    </row>
    <row r="32" spans="1:66" ht="20.100000000000001" customHeight="1" x14ac:dyDescent="0.15">
      <c r="A32" s="801"/>
      <c r="B32" s="855" t="s">
        <v>764</v>
      </c>
      <c r="C32" s="805"/>
      <c r="D32" s="805"/>
      <c r="E32" s="805"/>
      <c r="F32" s="805"/>
      <c r="G32" s="805"/>
      <c r="H32" s="805"/>
      <c r="I32" s="805"/>
      <c r="J32" s="805"/>
      <c r="K32" s="805"/>
      <c r="L32" s="805"/>
      <c r="M32" s="805"/>
      <c r="N32" s="805"/>
      <c r="O32" s="805"/>
      <c r="P32" s="805"/>
      <c r="Q32" s="805"/>
      <c r="R32" s="805"/>
      <c r="S32" s="805"/>
      <c r="T32" s="805"/>
      <c r="U32" s="805"/>
      <c r="V32" s="805"/>
      <c r="W32" s="805"/>
      <c r="X32" s="805"/>
      <c r="Y32" s="805"/>
      <c r="Z32" s="805"/>
      <c r="AA32" s="805"/>
      <c r="AB32" s="805"/>
      <c r="AC32" s="805"/>
      <c r="AD32" s="805"/>
      <c r="AE32" s="805"/>
      <c r="AF32" s="805"/>
      <c r="AG32" s="805"/>
      <c r="AH32" s="805"/>
      <c r="AI32" s="805"/>
      <c r="AJ32" s="805"/>
      <c r="AK32" s="805"/>
      <c r="AL32" s="805"/>
      <c r="AM32" s="805"/>
      <c r="AN32" s="805"/>
      <c r="AO32" s="805"/>
      <c r="AP32" s="805"/>
      <c r="AQ32" s="1252" t="str">
        <f>IF(入力シート!E140="","",IF(入力シート!E140="選択してください","",入力シート!E140))</f>
        <v/>
      </c>
      <c r="AR32" s="1236"/>
      <c r="AS32" s="1236"/>
      <c r="AT32" s="1236"/>
      <c r="AU32" s="1236"/>
      <c r="AV32" s="1236"/>
      <c r="AW32" s="1236"/>
      <c r="AX32" s="1236"/>
      <c r="AY32" s="1236"/>
      <c r="AZ32" s="1236"/>
      <c r="BA32" s="1236"/>
      <c r="BB32" s="1236"/>
      <c r="BC32" s="1236"/>
      <c r="BD32" s="1236"/>
      <c r="BE32" s="1236"/>
      <c r="BF32" s="1236"/>
      <c r="BG32" s="1236"/>
      <c r="BH32" s="1236"/>
      <c r="BI32" s="1236"/>
      <c r="BJ32" s="1236"/>
      <c r="BK32" s="1236"/>
      <c r="BL32" s="1253"/>
      <c r="BM32" s="802"/>
      <c r="BN32" s="831"/>
    </row>
    <row r="33" spans="1:110" ht="20.100000000000001" customHeight="1" x14ac:dyDescent="0.15">
      <c r="A33" s="801"/>
      <c r="B33" s="856" t="s">
        <v>765</v>
      </c>
      <c r="C33" s="836"/>
      <c r="D33" s="836"/>
      <c r="E33" s="836"/>
      <c r="F33" s="836"/>
      <c r="G33" s="836"/>
      <c r="H33" s="836"/>
      <c r="I33" s="836"/>
      <c r="J33" s="836"/>
      <c r="K33" s="836"/>
      <c r="L33" s="836"/>
      <c r="M33" s="836"/>
      <c r="N33" s="836"/>
      <c r="O33" s="836"/>
      <c r="P33" s="836"/>
      <c r="Q33" s="836"/>
      <c r="R33" s="836"/>
      <c r="S33" s="836"/>
      <c r="T33" s="836"/>
      <c r="U33" s="836"/>
      <c r="V33" s="836"/>
      <c r="W33" s="836"/>
      <c r="X33" s="836"/>
      <c r="Y33" s="836"/>
      <c r="Z33" s="836"/>
      <c r="AA33" s="836"/>
      <c r="AB33" s="836"/>
      <c r="AC33" s="836"/>
      <c r="AD33" s="836"/>
      <c r="AE33" s="836"/>
      <c r="AF33" s="836"/>
      <c r="AG33" s="836"/>
      <c r="AH33" s="836"/>
      <c r="AI33" s="836"/>
      <c r="AJ33" s="857"/>
      <c r="AK33" s="971" t="s">
        <v>613</v>
      </c>
      <c r="AL33" s="972"/>
      <c r="AM33" s="972"/>
      <c r="AN33" s="972"/>
      <c r="AO33" s="972"/>
      <c r="AP33" s="973"/>
      <c r="AQ33" s="1504"/>
      <c r="AR33" s="1505"/>
      <c r="AS33" s="1505"/>
      <c r="AT33" s="1505"/>
      <c r="AU33" s="1505"/>
      <c r="AV33" s="1505"/>
      <c r="AW33" s="1505"/>
      <c r="AX33" s="1505"/>
      <c r="AY33" s="1505"/>
      <c r="AZ33" s="1505"/>
      <c r="BA33" s="1505"/>
      <c r="BB33" s="1505"/>
      <c r="BC33" s="1505"/>
      <c r="BD33" s="1505"/>
      <c r="BE33" s="1505"/>
      <c r="BF33" s="1505"/>
      <c r="BG33" s="1505"/>
      <c r="BH33" s="1505"/>
      <c r="BI33" s="1505"/>
      <c r="BJ33" s="859" t="s">
        <v>749</v>
      </c>
      <c r="BK33" s="859"/>
      <c r="BL33" s="861"/>
      <c r="BM33" s="802"/>
      <c r="BN33" s="831"/>
    </row>
    <row r="34" spans="1:110" ht="20.100000000000001" customHeight="1" x14ac:dyDescent="0.15">
      <c r="A34" s="801"/>
      <c r="B34" s="862"/>
      <c r="C34" s="818"/>
      <c r="D34" s="818"/>
      <c r="E34" s="818"/>
      <c r="F34" s="818"/>
      <c r="G34" s="818"/>
      <c r="H34" s="818"/>
      <c r="I34" s="818"/>
      <c r="J34" s="818"/>
      <c r="K34" s="818"/>
      <c r="L34" s="818"/>
      <c r="M34" s="818"/>
      <c r="N34" s="818"/>
      <c r="O34" s="818"/>
      <c r="P34" s="818"/>
      <c r="Q34" s="818"/>
      <c r="R34" s="818"/>
      <c r="S34" s="818"/>
      <c r="T34" s="818"/>
      <c r="U34" s="818"/>
      <c r="V34" s="818"/>
      <c r="W34" s="818"/>
      <c r="X34" s="818"/>
      <c r="Y34" s="818"/>
      <c r="Z34" s="818"/>
      <c r="AA34" s="818"/>
      <c r="AB34" s="818"/>
      <c r="AC34" s="818"/>
      <c r="AD34" s="818"/>
      <c r="AE34" s="818"/>
      <c r="AF34" s="818"/>
      <c r="AG34" s="818"/>
      <c r="AH34" s="818"/>
      <c r="AI34" s="818"/>
      <c r="AJ34" s="863"/>
      <c r="AK34" s="1020" t="s">
        <v>615</v>
      </c>
      <c r="AL34" s="1021"/>
      <c r="AM34" s="1021"/>
      <c r="AN34" s="1021"/>
      <c r="AO34" s="1021"/>
      <c r="AP34" s="1022"/>
      <c r="AQ34" s="1483" t="s">
        <v>616</v>
      </c>
      <c r="AR34" s="1411"/>
      <c r="AS34" s="1485"/>
      <c r="AT34" s="1485"/>
      <c r="AU34" s="1485"/>
      <c r="AV34" s="1485"/>
      <c r="AW34" s="1485"/>
      <c r="AX34" s="865" t="s">
        <v>617</v>
      </c>
      <c r="AY34" s="1485"/>
      <c r="AZ34" s="1485"/>
      <c r="BA34" s="1485"/>
      <c r="BB34" s="1485"/>
      <c r="BC34" s="1485"/>
      <c r="BD34" s="1485"/>
      <c r="BE34" s="1485"/>
      <c r="BF34" s="1485"/>
      <c r="BG34" s="1485"/>
      <c r="BH34" s="1485"/>
      <c r="BI34" s="1485"/>
      <c r="BJ34" s="865" t="s">
        <v>766</v>
      </c>
      <c r="BK34" s="865"/>
      <c r="BL34" s="866"/>
      <c r="BM34" s="802"/>
      <c r="BN34" s="831"/>
    </row>
    <row r="35" spans="1:110" ht="20.100000000000001" customHeight="1" x14ac:dyDescent="0.15">
      <c r="A35" s="801"/>
      <c r="B35" s="855" t="s">
        <v>767</v>
      </c>
      <c r="C35" s="805"/>
      <c r="D35" s="805"/>
      <c r="E35" s="805"/>
      <c r="F35" s="805"/>
      <c r="G35" s="805"/>
      <c r="H35" s="805"/>
      <c r="I35" s="805"/>
      <c r="J35" s="805"/>
      <c r="K35" s="805"/>
      <c r="L35" s="805"/>
      <c r="M35" s="805"/>
      <c r="N35" s="805"/>
      <c r="O35" s="805"/>
      <c r="P35" s="805"/>
      <c r="Q35" s="805"/>
      <c r="R35" s="805"/>
      <c r="S35" s="805"/>
      <c r="T35" s="805"/>
      <c r="U35" s="805"/>
      <c r="V35" s="805"/>
      <c r="W35" s="805"/>
      <c r="X35" s="805"/>
      <c r="Y35" s="805"/>
      <c r="Z35" s="805"/>
      <c r="AA35" s="805"/>
      <c r="AB35" s="805"/>
      <c r="AC35" s="805"/>
      <c r="AD35" s="805"/>
      <c r="AE35" s="805"/>
      <c r="AF35" s="805"/>
      <c r="AG35" s="805"/>
      <c r="AH35" s="805"/>
      <c r="AI35" s="805"/>
      <c r="AJ35" s="805"/>
      <c r="AK35" s="805"/>
      <c r="AL35" s="805"/>
      <c r="AM35" s="805"/>
      <c r="AN35" s="805"/>
      <c r="AO35" s="805"/>
      <c r="AP35" s="805"/>
      <c r="AQ35" s="1023"/>
      <c r="AR35" s="1024"/>
      <c r="AS35" s="1024"/>
      <c r="AT35" s="1024"/>
      <c r="AU35" s="1024"/>
      <c r="AV35" s="1024"/>
      <c r="AW35" s="1024"/>
      <c r="AX35" s="1024"/>
      <c r="AY35" s="1024"/>
      <c r="AZ35" s="1024"/>
      <c r="BA35" s="1024"/>
      <c r="BB35" s="1024"/>
      <c r="BC35" s="1024"/>
      <c r="BD35" s="1024"/>
      <c r="BE35" s="1024"/>
      <c r="BF35" s="1024"/>
      <c r="BG35" s="1024"/>
      <c r="BH35" s="1024"/>
      <c r="BI35" s="1024"/>
      <c r="BJ35" s="1024"/>
      <c r="BK35" s="1024"/>
      <c r="BL35" s="1025"/>
      <c r="BM35" s="802"/>
      <c r="BN35" s="831"/>
    </row>
    <row r="36" spans="1:110" ht="20.100000000000001" customHeight="1" x14ac:dyDescent="0.15">
      <c r="A36" s="801"/>
      <c r="B36" s="855" t="s">
        <v>768</v>
      </c>
      <c r="C36" s="805"/>
      <c r="D36" s="805"/>
      <c r="E36" s="805"/>
      <c r="F36" s="805"/>
      <c r="G36" s="805"/>
      <c r="H36" s="805"/>
      <c r="I36" s="805"/>
      <c r="J36" s="805"/>
      <c r="K36" s="805"/>
      <c r="L36" s="805"/>
      <c r="M36" s="805"/>
      <c r="N36" s="805"/>
      <c r="O36" s="805"/>
      <c r="P36" s="805"/>
      <c r="Q36" s="805"/>
      <c r="R36" s="805"/>
      <c r="S36" s="805"/>
      <c r="T36" s="805"/>
      <c r="U36" s="805"/>
      <c r="V36" s="805"/>
      <c r="W36" s="805"/>
      <c r="X36" s="805"/>
      <c r="Y36" s="805"/>
      <c r="Z36" s="805"/>
      <c r="AA36" s="805"/>
      <c r="AB36" s="805"/>
      <c r="AC36" s="805"/>
      <c r="AD36" s="805"/>
      <c r="AE36" s="805"/>
      <c r="AF36" s="805"/>
      <c r="AG36" s="805"/>
      <c r="AH36" s="805"/>
      <c r="AI36" s="805"/>
      <c r="AJ36" s="805"/>
      <c r="AK36" s="805"/>
      <c r="AL36" s="805"/>
      <c r="AM36" s="805"/>
      <c r="AN36" s="805"/>
      <c r="AO36" s="805"/>
      <c r="AP36" s="805"/>
      <c r="AQ36" s="1023"/>
      <c r="AR36" s="1024"/>
      <c r="AS36" s="1024"/>
      <c r="AT36" s="1024"/>
      <c r="AU36" s="1024"/>
      <c r="AV36" s="1024"/>
      <c r="AW36" s="1024"/>
      <c r="AX36" s="1024"/>
      <c r="AY36" s="1024"/>
      <c r="AZ36" s="1024"/>
      <c r="BA36" s="1024"/>
      <c r="BB36" s="1024"/>
      <c r="BC36" s="1024"/>
      <c r="BD36" s="1024"/>
      <c r="BE36" s="1024"/>
      <c r="BF36" s="1024"/>
      <c r="BG36" s="1024"/>
      <c r="BH36" s="1024"/>
      <c r="BI36" s="1024"/>
      <c r="BJ36" s="1024"/>
      <c r="BK36" s="1024"/>
      <c r="BL36" s="1025"/>
      <c r="BM36" s="802"/>
      <c r="BN36" s="831"/>
    </row>
    <row r="37" spans="1:110" ht="20.100000000000001" customHeight="1" x14ac:dyDescent="0.15">
      <c r="A37" s="801"/>
      <c r="B37" s="855" t="s">
        <v>896</v>
      </c>
      <c r="C37" s="805"/>
      <c r="D37" s="805"/>
      <c r="E37" s="805"/>
      <c r="F37" s="805"/>
      <c r="G37" s="805"/>
      <c r="H37" s="805"/>
      <c r="I37" s="805"/>
      <c r="J37" s="805"/>
      <c r="K37" s="805"/>
      <c r="L37" s="805"/>
      <c r="M37" s="805"/>
      <c r="N37" s="805"/>
      <c r="O37" s="805"/>
      <c r="P37" s="805"/>
      <c r="Q37" s="805"/>
      <c r="R37" s="805"/>
      <c r="S37" s="805"/>
      <c r="T37" s="805"/>
      <c r="U37" s="805"/>
      <c r="V37" s="805"/>
      <c r="W37" s="805"/>
      <c r="X37" s="805"/>
      <c r="Y37" s="805"/>
      <c r="Z37" s="805"/>
      <c r="AA37" s="805"/>
      <c r="AB37" s="805"/>
      <c r="AC37" s="805"/>
      <c r="AD37" s="805"/>
      <c r="AE37" s="805"/>
      <c r="AF37" s="805"/>
      <c r="AG37" s="805"/>
      <c r="AH37" s="805"/>
      <c r="AI37" s="805"/>
      <c r="AJ37" s="805"/>
      <c r="AK37" s="805"/>
      <c r="AL37" s="805"/>
      <c r="AM37" s="805"/>
      <c r="AN37" s="805"/>
      <c r="AO37" s="805"/>
      <c r="AP37" s="805"/>
      <c r="AQ37" s="1543"/>
      <c r="AR37" s="1544"/>
      <c r="AS37" s="1544"/>
      <c r="AT37" s="1544"/>
      <c r="AU37" s="1544"/>
      <c r="AV37" s="1544"/>
      <c r="AW37" s="1544"/>
      <c r="AX37" s="1544"/>
      <c r="AY37" s="1544"/>
      <c r="AZ37" s="1544"/>
      <c r="BA37" s="1544"/>
      <c r="BB37" s="1544"/>
      <c r="BC37" s="1544"/>
      <c r="BD37" s="1544"/>
      <c r="BE37" s="1544"/>
      <c r="BF37" s="1544"/>
      <c r="BG37" s="1544"/>
      <c r="BH37" s="1544"/>
      <c r="BI37" s="1544"/>
      <c r="BJ37" s="1544"/>
      <c r="BK37" s="1544"/>
      <c r="BL37" s="1545"/>
      <c r="BM37" s="802"/>
      <c r="BN37" s="831"/>
    </row>
    <row r="38" spans="1:110" ht="20.100000000000001" customHeight="1" x14ac:dyDescent="0.15">
      <c r="A38" s="801"/>
      <c r="B38" s="855" t="s">
        <v>769</v>
      </c>
      <c r="C38" s="805"/>
      <c r="D38" s="805"/>
      <c r="E38" s="805"/>
      <c r="F38" s="805"/>
      <c r="G38" s="805"/>
      <c r="H38" s="805"/>
      <c r="I38" s="805"/>
      <c r="J38" s="805"/>
      <c r="K38" s="805"/>
      <c r="L38" s="805"/>
      <c r="M38" s="805"/>
      <c r="N38" s="805"/>
      <c r="O38" s="805"/>
      <c r="P38" s="805"/>
      <c r="Q38" s="805"/>
      <c r="R38" s="805"/>
      <c r="S38" s="805"/>
      <c r="T38" s="805"/>
      <c r="U38" s="805"/>
      <c r="V38" s="805"/>
      <c r="W38" s="805"/>
      <c r="X38" s="805"/>
      <c r="Y38" s="805"/>
      <c r="Z38" s="805"/>
      <c r="AA38" s="805"/>
      <c r="AB38" s="805"/>
      <c r="AC38" s="805"/>
      <c r="AD38" s="805"/>
      <c r="AE38" s="805"/>
      <c r="AF38" s="805"/>
      <c r="AG38" s="805"/>
      <c r="AH38" s="805"/>
      <c r="AI38" s="805"/>
      <c r="AJ38" s="805"/>
      <c r="AK38" s="805"/>
      <c r="AL38" s="805"/>
      <c r="AM38" s="805"/>
      <c r="AN38" s="805"/>
      <c r="AO38" s="805"/>
      <c r="AP38" s="805"/>
      <c r="AQ38" s="1543"/>
      <c r="AR38" s="1544"/>
      <c r="AS38" s="1544"/>
      <c r="AT38" s="1544"/>
      <c r="AU38" s="1544"/>
      <c r="AV38" s="1544"/>
      <c r="AW38" s="1544"/>
      <c r="AX38" s="1544"/>
      <c r="AY38" s="1544"/>
      <c r="AZ38" s="1544"/>
      <c r="BA38" s="1544"/>
      <c r="BB38" s="1544"/>
      <c r="BC38" s="1544"/>
      <c r="BD38" s="1544"/>
      <c r="BE38" s="1544"/>
      <c r="BF38" s="1544"/>
      <c r="BG38" s="1544"/>
      <c r="BH38" s="1544"/>
      <c r="BI38" s="1544"/>
      <c r="BJ38" s="1544"/>
      <c r="BK38" s="1544"/>
      <c r="BL38" s="1545"/>
      <c r="BM38" s="802"/>
      <c r="BN38" s="831"/>
    </row>
    <row r="39" spans="1:110" ht="20.100000000000001" customHeight="1" x14ac:dyDescent="0.15">
      <c r="A39" s="801"/>
      <c r="B39" s="855" t="s">
        <v>770</v>
      </c>
      <c r="C39" s="805"/>
      <c r="D39" s="805"/>
      <c r="E39" s="805"/>
      <c r="F39" s="805"/>
      <c r="G39" s="805"/>
      <c r="H39" s="805"/>
      <c r="I39" s="805"/>
      <c r="J39" s="805"/>
      <c r="K39" s="805"/>
      <c r="L39" s="805"/>
      <c r="M39" s="805"/>
      <c r="N39" s="805"/>
      <c r="O39" s="805"/>
      <c r="P39" s="805"/>
      <c r="Q39" s="805"/>
      <c r="R39" s="805"/>
      <c r="S39" s="805"/>
      <c r="T39" s="805"/>
      <c r="U39" s="805"/>
      <c r="V39" s="805"/>
      <c r="W39" s="805"/>
      <c r="X39" s="805"/>
      <c r="Y39" s="805"/>
      <c r="Z39" s="805"/>
      <c r="AA39" s="805"/>
      <c r="AB39" s="805"/>
      <c r="AC39" s="805"/>
      <c r="AD39" s="805"/>
      <c r="AE39" s="805"/>
      <c r="AF39" s="805"/>
      <c r="AG39" s="805"/>
      <c r="AH39" s="805"/>
      <c r="AI39" s="805"/>
      <c r="AJ39" s="805"/>
      <c r="AK39" s="805"/>
      <c r="AL39" s="805"/>
      <c r="AM39" s="805"/>
      <c r="AN39" s="805"/>
      <c r="AO39" s="805"/>
      <c r="AP39" s="805"/>
      <c r="AQ39" s="1023" t="s">
        <v>771</v>
      </c>
      <c r="AR39" s="1024"/>
      <c r="AS39" s="1024"/>
      <c r="AT39" s="1546"/>
      <c r="AU39" s="1546"/>
      <c r="AV39" s="1546"/>
      <c r="AW39" s="1546"/>
      <c r="AX39" s="1546"/>
      <c r="AY39" s="1024" t="s">
        <v>772</v>
      </c>
      <c r="AZ39" s="1024"/>
      <c r="BA39" s="1024"/>
      <c r="BB39" s="1023" t="s">
        <v>773</v>
      </c>
      <c r="BC39" s="1024"/>
      <c r="BD39" s="1024"/>
      <c r="BE39" s="1546"/>
      <c r="BF39" s="1546"/>
      <c r="BG39" s="1546"/>
      <c r="BH39" s="1546"/>
      <c r="BI39" s="1546"/>
      <c r="BJ39" s="1024" t="s">
        <v>774</v>
      </c>
      <c r="BK39" s="1024"/>
      <c r="BL39" s="1025"/>
      <c r="BM39" s="802"/>
      <c r="BN39" s="831"/>
    </row>
    <row r="40" spans="1:110" ht="20.100000000000001" customHeight="1" x14ac:dyDescent="0.15">
      <c r="A40" s="801"/>
      <c r="B40" s="809" t="s">
        <v>775</v>
      </c>
      <c r="C40" s="809"/>
      <c r="D40" s="809"/>
      <c r="E40" s="809"/>
      <c r="F40" s="809"/>
      <c r="G40" s="809"/>
      <c r="H40" s="809"/>
      <c r="I40" s="809"/>
      <c r="J40" s="809"/>
      <c r="K40" s="809"/>
      <c r="L40" s="809"/>
      <c r="M40" s="809"/>
      <c r="N40" s="809"/>
      <c r="O40" s="809"/>
      <c r="P40" s="809"/>
      <c r="Q40" s="809"/>
      <c r="R40" s="809"/>
      <c r="S40" s="809"/>
      <c r="T40" s="809"/>
      <c r="U40" s="809"/>
      <c r="V40" s="809"/>
      <c r="W40" s="809"/>
      <c r="X40" s="809"/>
      <c r="Y40" s="809"/>
      <c r="Z40" s="809"/>
      <c r="AA40" s="809"/>
      <c r="AB40" s="809"/>
      <c r="AC40" s="809"/>
      <c r="AD40" s="809"/>
      <c r="AE40" s="809"/>
      <c r="AF40" s="809"/>
      <c r="AG40" s="809"/>
      <c r="AH40" s="809"/>
      <c r="AI40" s="809"/>
      <c r="AJ40" s="809"/>
      <c r="AK40" s="809"/>
      <c r="AL40" s="809"/>
      <c r="AM40" s="809"/>
      <c r="AN40" s="809"/>
      <c r="AO40" s="803"/>
      <c r="AP40" s="803"/>
      <c r="AQ40" s="803"/>
      <c r="AR40" s="803"/>
      <c r="AS40" s="803"/>
      <c r="AT40" s="803"/>
      <c r="AU40" s="803"/>
      <c r="AV40" s="803"/>
      <c r="AW40" s="803"/>
      <c r="AX40" s="803"/>
      <c r="AY40" s="803"/>
      <c r="AZ40" s="803"/>
      <c r="BA40" s="803"/>
      <c r="BB40" s="803"/>
      <c r="BC40" s="803"/>
      <c r="BD40" s="803"/>
      <c r="BE40" s="803"/>
      <c r="BF40" s="803"/>
      <c r="BG40" s="803"/>
      <c r="BH40" s="803"/>
      <c r="BI40" s="803"/>
      <c r="BJ40" s="803"/>
      <c r="BK40" s="803"/>
      <c r="BL40" s="803"/>
      <c r="BM40" s="802"/>
      <c r="BN40" s="831"/>
    </row>
    <row r="41" spans="1:110" ht="20.100000000000001" customHeight="1" x14ac:dyDescent="0.15">
      <c r="A41" s="801"/>
      <c r="B41" s="809" t="s">
        <v>725</v>
      </c>
      <c r="C41" s="809"/>
      <c r="D41" s="809"/>
      <c r="E41" s="809"/>
      <c r="F41" s="809"/>
      <c r="G41" s="809"/>
      <c r="H41" s="809"/>
      <c r="I41" s="809"/>
      <c r="J41" s="809"/>
      <c r="K41" s="809"/>
      <c r="L41" s="809"/>
      <c r="M41" s="809"/>
      <c r="N41" s="809"/>
      <c r="O41" s="809"/>
      <c r="P41" s="809"/>
      <c r="Q41" s="809"/>
      <c r="R41" s="809"/>
      <c r="S41" s="809"/>
      <c r="T41" s="809"/>
      <c r="U41" s="809"/>
      <c r="V41" s="809"/>
      <c r="W41" s="809"/>
      <c r="X41" s="809"/>
      <c r="Y41" s="809"/>
      <c r="Z41" s="809"/>
      <c r="AA41" s="809"/>
      <c r="AB41" s="809"/>
      <c r="AC41" s="809"/>
      <c r="AD41" s="809"/>
      <c r="AE41" s="809"/>
      <c r="AF41" s="809"/>
      <c r="AG41" s="809"/>
      <c r="AH41" s="809"/>
      <c r="AI41" s="809"/>
      <c r="AJ41" s="809"/>
      <c r="AK41" s="809"/>
      <c r="AL41" s="809"/>
      <c r="AM41" s="809"/>
      <c r="AN41" s="809"/>
      <c r="AO41" s="803"/>
      <c r="AP41" s="803"/>
      <c r="AQ41" s="803"/>
      <c r="AR41" s="803"/>
      <c r="AS41" s="803"/>
      <c r="AT41" s="803"/>
      <c r="AU41" s="803"/>
      <c r="AV41" s="803"/>
      <c r="AW41" s="803"/>
      <c r="AX41" s="803"/>
      <c r="AY41" s="803"/>
      <c r="AZ41" s="803"/>
      <c r="BA41" s="803"/>
      <c r="BB41" s="803"/>
      <c r="BC41" s="803"/>
      <c r="BD41" s="803"/>
      <c r="BE41" s="803"/>
      <c r="BF41" s="803"/>
      <c r="BG41" s="803"/>
      <c r="BH41" s="803"/>
      <c r="BI41" s="803"/>
      <c r="BJ41" s="803"/>
      <c r="BK41" s="803"/>
      <c r="BL41" s="803"/>
      <c r="BM41" s="802"/>
      <c r="BN41" s="831"/>
    </row>
    <row r="42" spans="1:110" ht="20.100000000000001" customHeight="1" x14ac:dyDescent="0.15">
      <c r="A42" s="801"/>
      <c r="B42" s="809" t="s">
        <v>776</v>
      </c>
      <c r="C42" s="809"/>
      <c r="D42" s="809"/>
      <c r="E42" s="809"/>
      <c r="F42" s="809"/>
      <c r="G42" s="809"/>
      <c r="H42" s="809"/>
      <c r="I42" s="809"/>
      <c r="J42" s="809"/>
      <c r="K42" s="809"/>
      <c r="L42" s="809"/>
      <c r="M42" s="809"/>
      <c r="N42" s="809"/>
      <c r="O42" s="809"/>
      <c r="P42" s="809"/>
      <c r="Q42" s="809"/>
      <c r="R42" s="809"/>
      <c r="S42" s="809"/>
      <c r="T42" s="809"/>
      <c r="U42" s="809"/>
      <c r="V42" s="809"/>
      <c r="W42" s="809"/>
      <c r="X42" s="809"/>
      <c r="Y42" s="809"/>
      <c r="Z42" s="809"/>
      <c r="AA42" s="809"/>
      <c r="AB42" s="809"/>
      <c r="AC42" s="809"/>
      <c r="AD42" s="809"/>
      <c r="AE42" s="809"/>
      <c r="AF42" s="809"/>
      <c r="AG42" s="809"/>
      <c r="AH42" s="809"/>
      <c r="AI42" s="809"/>
      <c r="AJ42" s="809"/>
      <c r="AK42" s="809"/>
      <c r="AL42" s="809"/>
      <c r="AM42" s="809"/>
      <c r="AN42" s="809"/>
      <c r="AO42" s="803"/>
      <c r="AP42" s="803"/>
      <c r="AQ42" s="803"/>
      <c r="AR42" s="803"/>
      <c r="AS42" s="803"/>
      <c r="AT42" s="803"/>
      <c r="AU42" s="803"/>
      <c r="AV42" s="803"/>
      <c r="AW42" s="803"/>
      <c r="AX42" s="803"/>
      <c r="AY42" s="803"/>
      <c r="AZ42" s="803"/>
      <c r="BA42" s="803"/>
      <c r="BB42" s="803"/>
      <c r="BC42" s="803"/>
      <c r="BD42" s="803"/>
      <c r="BE42" s="803"/>
      <c r="BF42" s="803"/>
      <c r="BG42" s="803"/>
      <c r="BH42" s="803"/>
      <c r="BI42" s="803"/>
      <c r="BJ42" s="803"/>
      <c r="BK42" s="803"/>
      <c r="BL42" s="803"/>
      <c r="BM42" s="802"/>
      <c r="BN42" s="831"/>
    </row>
    <row r="43" spans="1:110" ht="20.100000000000001" customHeight="1" x14ac:dyDescent="0.15">
      <c r="A43" s="801"/>
      <c r="B43" s="803"/>
      <c r="C43" s="803"/>
      <c r="D43" s="803"/>
      <c r="E43" s="803"/>
      <c r="F43" s="803"/>
      <c r="G43" s="803"/>
      <c r="H43" s="803"/>
      <c r="I43" s="803"/>
      <c r="J43" s="803"/>
      <c r="K43" s="803"/>
      <c r="L43" s="803"/>
      <c r="M43" s="803"/>
      <c r="N43" s="803"/>
      <c r="O43" s="803"/>
      <c r="P43" s="803"/>
      <c r="Q43" s="803"/>
      <c r="R43" s="803"/>
      <c r="S43" s="803"/>
      <c r="T43" s="803"/>
      <c r="U43" s="803"/>
      <c r="V43" s="803"/>
      <c r="W43" s="803"/>
      <c r="X43" s="803"/>
      <c r="Y43" s="803"/>
      <c r="Z43" s="803"/>
      <c r="AA43" s="803"/>
      <c r="AB43" s="803"/>
      <c r="AC43" s="803"/>
      <c r="AD43" s="803"/>
      <c r="AE43" s="803"/>
      <c r="AF43" s="803"/>
      <c r="AG43" s="803"/>
      <c r="AH43" s="803"/>
      <c r="AI43" s="803"/>
      <c r="AJ43" s="803"/>
      <c r="AK43" s="803"/>
      <c r="AL43" s="803"/>
      <c r="AM43" s="803"/>
      <c r="AN43" s="803"/>
      <c r="AO43" s="803"/>
      <c r="AP43" s="803"/>
      <c r="AQ43" s="803"/>
      <c r="AR43" s="803"/>
      <c r="AS43" s="803"/>
      <c r="AT43" s="803"/>
      <c r="AU43" s="803"/>
      <c r="AV43" s="803"/>
      <c r="AW43" s="803"/>
      <c r="AX43" s="803"/>
      <c r="AY43" s="803"/>
      <c r="AZ43" s="803"/>
      <c r="BA43" s="803"/>
      <c r="BB43" s="803"/>
      <c r="BC43" s="803"/>
      <c r="BD43" s="803"/>
      <c r="BE43" s="803"/>
      <c r="BF43" s="803"/>
      <c r="BG43" s="803"/>
      <c r="BH43" s="803"/>
      <c r="BI43" s="803"/>
      <c r="BJ43" s="803"/>
      <c r="BK43" s="803"/>
      <c r="BL43" s="803"/>
      <c r="BM43" s="802"/>
      <c r="BN43" s="831"/>
    </row>
    <row r="44" spans="1:110" ht="20.100000000000001" customHeight="1" x14ac:dyDescent="0.15">
      <c r="A44" s="801"/>
      <c r="B44" s="803" t="s">
        <v>727</v>
      </c>
      <c r="C44" s="803"/>
      <c r="D44" s="803"/>
      <c r="E44" s="803"/>
      <c r="F44" s="803"/>
      <c r="G44" s="803"/>
      <c r="H44" s="803"/>
      <c r="I44" s="803"/>
      <c r="J44" s="803"/>
      <c r="K44" s="803"/>
      <c r="L44" s="803"/>
      <c r="M44" s="803"/>
      <c r="N44" s="803"/>
      <c r="O44" s="803"/>
      <c r="P44" s="803"/>
      <c r="Q44" s="803"/>
      <c r="R44" s="803"/>
      <c r="S44" s="803"/>
      <c r="T44" s="803"/>
      <c r="U44" s="803"/>
      <c r="V44" s="803"/>
      <c r="W44" s="803"/>
      <c r="X44" s="803"/>
      <c r="Y44" s="803"/>
      <c r="Z44" s="803"/>
      <c r="AA44" s="803"/>
      <c r="AB44" s="803"/>
      <c r="AC44" s="803"/>
      <c r="AD44" s="803"/>
      <c r="AE44" s="803"/>
      <c r="AF44" s="803"/>
      <c r="AG44" s="803"/>
      <c r="AH44" s="803"/>
      <c r="AI44" s="803"/>
      <c r="AJ44" s="803"/>
      <c r="AK44" s="803"/>
      <c r="AL44" s="803"/>
      <c r="AM44" s="803"/>
      <c r="AN44" s="803"/>
      <c r="AO44" s="803"/>
      <c r="AP44" s="803"/>
      <c r="AQ44" s="803"/>
      <c r="AR44" s="803"/>
      <c r="AS44" s="803"/>
      <c r="AT44" s="803"/>
      <c r="AU44" s="803"/>
      <c r="AV44" s="803"/>
      <c r="AW44" s="803"/>
      <c r="AX44" s="803"/>
      <c r="AY44" s="803"/>
      <c r="AZ44" s="803"/>
      <c r="BA44" s="803"/>
      <c r="BB44" s="803"/>
      <c r="BC44" s="803"/>
      <c r="BD44" s="803"/>
      <c r="BE44" s="803"/>
      <c r="BF44" s="803"/>
      <c r="BG44" s="803"/>
      <c r="BH44" s="803"/>
      <c r="BI44" s="803"/>
      <c r="BJ44" s="803"/>
      <c r="BK44" s="803"/>
      <c r="BL44" s="803"/>
      <c r="BM44" s="802"/>
      <c r="BN44" s="831"/>
    </row>
    <row r="45" spans="1:110" ht="20.100000000000001" customHeight="1" x14ac:dyDescent="0.15">
      <c r="A45" s="801"/>
      <c r="B45" s="803"/>
      <c r="C45" s="809" t="s">
        <v>728</v>
      </c>
      <c r="D45" s="803"/>
      <c r="E45" s="803"/>
      <c r="F45" s="803"/>
      <c r="G45" s="803"/>
      <c r="H45" s="803"/>
      <c r="I45" s="803"/>
      <c r="J45" s="803"/>
      <c r="K45" s="803"/>
      <c r="L45" s="803"/>
      <c r="M45" s="803"/>
      <c r="N45" s="803"/>
      <c r="O45" s="803"/>
      <c r="P45" s="803"/>
      <c r="Q45" s="803"/>
      <c r="R45" s="803"/>
      <c r="S45" s="803"/>
      <c r="T45" s="803"/>
      <c r="U45" s="803"/>
      <c r="V45" s="803"/>
      <c r="W45" s="803"/>
      <c r="X45" s="803"/>
      <c r="Y45" s="803"/>
      <c r="Z45" s="803"/>
      <c r="AA45" s="803"/>
      <c r="AB45" s="803"/>
      <c r="AC45" s="803"/>
      <c r="AD45" s="803"/>
      <c r="AE45" s="803"/>
      <c r="AF45" s="803"/>
      <c r="AG45" s="803"/>
      <c r="AH45" s="803"/>
      <c r="AI45" s="803"/>
      <c r="AJ45" s="803"/>
      <c r="AK45" s="803"/>
      <c r="AL45" s="803"/>
      <c r="AM45" s="803"/>
      <c r="AN45" s="803"/>
      <c r="AO45" s="803"/>
      <c r="AP45" s="803"/>
      <c r="AQ45" s="803"/>
      <c r="AR45" s="803"/>
      <c r="AS45" s="803"/>
      <c r="AT45" s="803"/>
      <c r="AU45" s="803"/>
      <c r="AV45" s="803"/>
      <c r="AW45" s="803"/>
      <c r="AX45" s="803"/>
      <c r="AY45" s="803"/>
      <c r="AZ45" s="803"/>
      <c r="BA45" s="803"/>
      <c r="BB45" s="803"/>
      <c r="BC45" s="803"/>
      <c r="BD45" s="803"/>
      <c r="BE45" s="803"/>
      <c r="BF45" s="803"/>
      <c r="BG45" s="803"/>
      <c r="BH45" s="803"/>
      <c r="BI45" s="803"/>
      <c r="BJ45" s="803"/>
      <c r="BK45" s="803"/>
      <c r="BL45" s="803"/>
      <c r="BM45" s="802"/>
      <c r="BN45" s="831"/>
    </row>
    <row r="46" spans="1:110" ht="20.100000000000001" customHeight="1" x14ac:dyDescent="0.15">
      <c r="A46" s="801"/>
      <c r="B46" s="803"/>
      <c r="C46" s="809" t="s">
        <v>729</v>
      </c>
      <c r="D46" s="803"/>
      <c r="E46" s="803"/>
      <c r="F46" s="803"/>
      <c r="G46" s="803"/>
      <c r="H46" s="803"/>
      <c r="I46" s="803"/>
      <c r="J46" s="803"/>
      <c r="K46" s="803"/>
      <c r="L46" s="803"/>
      <c r="M46" s="803"/>
      <c r="N46" s="803"/>
      <c r="O46" s="803"/>
      <c r="P46" s="803"/>
      <c r="Q46" s="803"/>
      <c r="R46" s="803"/>
      <c r="S46" s="803"/>
      <c r="T46" s="803"/>
      <c r="U46" s="803"/>
      <c r="V46" s="803"/>
      <c r="W46" s="803"/>
      <c r="X46" s="803"/>
      <c r="Y46" s="803"/>
      <c r="Z46" s="803"/>
      <c r="AA46" s="803"/>
      <c r="AB46" s="803"/>
      <c r="AC46" s="803"/>
      <c r="AD46" s="803"/>
      <c r="AE46" s="803"/>
      <c r="AF46" s="803"/>
      <c r="AG46" s="803"/>
      <c r="AH46" s="803"/>
      <c r="AI46" s="803"/>
      <c r="AJ46" s="803"/>
      <c r="AK46" s="803"/>
      <c r="AL46" s="803"/>
      <c r="AM46" s="803"/>
      <c r="AN46" s="803"/>
      <c r="AO46" s="803"/>
      <c r="AP46" s="803"/>
      <c r="AQ46" s="803"/>
      <c r="AR46" s="803"/>
      <c r="AS46" s="803"/>
      <c r="AT46" s="803"/>
      <c r="AU46" s="803"/>
      <c r="AV46" s="803"/>
      <c r="AW46" s="803"/>
      <c r="AX46" s="803"/>
      <c r="AY46" s="803"/>
      <c r="AZ46" s="803"/>
      <c r="BA46" s="803"/>
      <c r="BB46" s="803"/>
      <c r="BC46" s="803"/>
      <c r="BD46" s="803"/>
      <c r="BE46" s="803"/>
      <c r="BF46" s="803"/>
      <c r="BG46" s="803"/>
      <c r="BH46" s="803"/>
      <c r="BI46" s="803"/>
      <c r="BJ46" s="803"/>
      <c r="BK46" s="803"/>
      <c r="BL46" s="803"/>
      <c r="BM46" s="802"/>
      <c r="BN46" s="831"/>
    </row>
    <row r="47" spans="1:110" ht="20.100000000000001" customHeight="1" x14ac:dyDescent="0.15">
      <c r="A47" s="801"/>
      <c r="B47" s="803"/>
      <c r="C47" s="809" t="s">
        <v>730</v>
      </c>
      <c r="D47" s="803"/>
      <c r="E47" s="803"/>
      <c r="F47" s="803"/>
      <c r="G47" s="803"/>
      <c r="H47" s="803"/>
      <c r="I47" s="803"/>
      <c r="J47" s="803"/>
      <c r="K47" s="803"/>
      <c r="L47" s="803"/>
      <c r="M47" s="803"/>
      <c r="N47" s="803"/>
      <c r="O47" s="803"/>
      <c r="P47" s="803"/>
      <c r="Q47" s="803"/>
      <c r="R47" s="803"/>
      <c r="S47" s="803"/>
      <c r="T47" s="803"/>
      <c r="U47" s="803"/>
      <c r="V47" s="803"/>
      <c r="W47" s="803"/>
      <c r="X47" s="803"/>
      <c r="Y47" s="803"/>
      <c r="Z47" s="803"/>
      <c r="AA47" s="803"/>
      <c r="AB47" s="803"/>
      <c r="AC47" s="803"/>
      <c r="AD47" s="803"/>
      <c r="AE47" s="803"/>
      <c r="AF47" s="803"/>
      <c r="AG47" s="803"/>
      <c r="AH47" s="803"/>
      <c r="AI47" s="803"/>
      <c r="AJ47" s="803"/>
      <c r="AK47" s="803"/>
      <c r="AL47" s="803"/>
      <c r="AM47" s="803"/>
      <c r="AN47" s="803"/>
      <c r="AO47" s="803"/>
      <c r="AP47" s="803"/>
      <c r="AQ47" s="803"/>
      <c r="AR47" s="803"/>
      <c r="AS47" s="803"/>
      <c r="AT47" s="803"/>
      <c r="AU47" s="803"/>
      <c r="AV47" s="803"/>
      <c r="AW47" s="803"/>
      <c r="AX47" s="803"/>
      <c r="AY47" s="803"/>
      <c r="AZ47" s="803"/>
      <c r="BA47" s="803"/>
      <c r="BB47" s="803"/>
      <c r="BC47" s="803"/>
      <c r="BD47" s="803"/>
      <c r="BE47" s="803"/>
      <c r="BF47" s="803"/>
      <c r="BG47" s="803"/>
      <c r="BH47" s="803"/>
      <c r="BI47" s="803"/>
      <c r="BJ47" s="803"/>
      <c r="BK47" s="803"/>
      <c r="BL47" s="803"/>
      <c r="BM47" s="802"/>
      <c r="BN47" s="831"/>
    </row>
    <row r="48" spans="1:110" ht="20.100000000000001" customHeight="1" thickBot="1" x14ac:dyDescent="0.2">
      <c r="A48" s="848"/>
      <c r="B48" s="849"/>
      <c r="C48" s="849"/>
      <c r="D48" s="849"/>
      <c r="E48" s="849"/>
      <c r="F48" s="849"/>
      <c r="G48" s="849"/>
      <c r="H48" s="849"/>
      <c r="I48" s="849"/>
      <c r="J48" s="849"/>
      <c r="K48" s="849"/>
      <c r="L48" s="849"/>
      <c r="M48" s="849"/>
      <c r="N48" s="849"/>
      <c r="O48" s="849"/>
      <c r="P48" s="849"/>
      <c r="Q48" s="849"/>
      <c r="R48" s="849"/>
      <c r="S48" s="849"/>
      <c r="T48" s="849"/>
      <c r="U48" s="849"/>
      <c r="V48" s="849"/>
      <c r="W48" s="849"/>
      <c r="X48" s="849"/>
      <c r="Y48" s="849"/>
      <c r="Z48" s="849"/>
      <c r="AA48" s="849"/>
      <c r="AB48" s="849"/>
      <c r="AC48" s="849"/>
      <c r="AD48" s="849"/>
      <c r="AE48" s="849"/>
      <c r="AF48" s="849"/>
      <c r="AG48" s="849"/>
      <c r="AH48" s="849"/>
      <c r="AI48" s="849"/>
      <c r="AJ48" s="849"/>
      <c r="AK48" s="849"/>
      <c r="AL48" s="849"/>
      <c r="AM48" s="849"/>
      <c r="AN48" s="849"/>
      <c r="AO48" s="849"/>
      <c r="AP48" s="849"/>
      <c r="AQ48" s="849"/>
      <c r="AR48" s="849"/>
      <c r="AS48" s="849"/>
      <c r="AT48" s="849"/>
      <c r="AU48" s="849"/>
      <c r="AV48" s="849"/>
      <c r="AW48" s="849"/>
      <c r="AX48" s="849"/>
      <c r="AY48" s="849"/>
      <c r="AZ48" s="849"/>
      <c r="BA48" s="849"/>
      <c r="BB48" s="849"/>
      <c r="BC48" s="849"/>
      <c r="BD48" s="849"/>
      <c r="BE48" s="849"/>
      <c r="BF48" s="849"/>
      <c r="BG48" s="849"/>
      <c r="BH48" s="849"/>
      <c r="BI48" s="849"/>
      <c r="BJ48" s="849"/>
      <c r="BK48" s="849"/>
      <c r="BL48" s="849"/>
      <c r="BM48" s="850"/>
      <c r="BN48" s="803"/>
      <c r="BO48" s="803"/>
      <c r="BP48" s="803"/>
      <c r="BQ48" s="803"/>
      <c r="BR48" s="803"/>
      <c r="BS48" s="803"/>
      <c r="BT48" s="803"/>
      <c r="BU48" s="803"/>
      <c r="BV48" s="803"/>
      <c r="BW48" s="803"/>
      <c r="BX48" s="803"/>
      <c r="BY48" s="803"/>
      <c r="BZ48" s="803"/>
      <c r="CA48" s="803"/>
      <c r="CB48" s="803"/>
      <c r="CC48" s="803"/>
      <c r="CD48" s="803"/>
      <c r="CE48" s="803"/>
      <c r="CF48" s="803"/>
      <c r="CG48" s="803"/>
      <c r="CH48" s="803"/>
      <c r="CI48" s="803"/>
      <c r="CJ48" s="803"/>
      <c r="CK48" s="803"/>
      <c r="CL48" s="803"/>
      <c r="CM48" s="803"/>
      <c r="CN48" s="803"/>
      <c r="CO48" s="803"/>
      <c r="CP48" s="803"/>
      <c r="CQ48" s="803"/>
      <c r="CR48" s="803"/>
      <c r="CS48" s="803"/>
      <c r="CT48" s="803"/>
      <c r="CU48" s="803"/>
      <c r="CV48" s="803"/>
      <c r="CW48" s="803"/>
      <c r="CX48" s="803"/>
      <c r="CY48" s="803"/>
      <c r="CZ48" s="803"/>
      <c r="DA48" s="803"/>
      <c r="DB48" s="803"/>
      <c r="DC48" s="803"/>
      <c r="DD48" s="803"/>
      <c r="DE48" s="803"/>
      <c r="DF48" s="831"/>
    </row>
    <row r="49" spans="46:111" x14ac:dyDescent="0.15">
      <c r="AT49" s="803"/>
      <c r="AU49" s="803"/>
      <c r="AV49" s="803"/>
      <c r="AW49" s="803"/>
      <c r="AX49" s="803"/>
      <c r="AY49" s="803"/>
      <c r="AZ49" s="803"/>
      <c r="BA49" s="803"/>
      <c r="BB49" s="803"/>
      <c r="BC49" s="803"/>
      <c r="BD49" s="803"/>
      <c r="BE49" s="803"/>
      <c r="BF49" s="803"/>
      <c r="BG49" s="803"/>
      <c r="BH49" s="803"/>
      <c r="BI49" s="803"/>
      <c r="BJ49" s="803"/>
      <c r="BK49" s="803"/>
      <c r="BL49" s="803"/>
      <c r="BM49" s="803"/>
      <c r="BN49" s="803"/>
      <c r="DG49" s="831"/>
    </row>
    <row r="50" spans="46:111" x14ac:dyDescent="0.15">
      <c r="DG50" s="831"/>
    </row>
    <row r="51" spans="46:111" x14ac:dyDescent="0.15">
      <c r="DG51" s="831"/>
    </row>
    <row r="52" spans="46:111" x14ac:dyDescent="0.15">
      <c r="DG52" s="831"/>
    </row>
    <row r="53" spans="46:111" x14ac:dyDescent="0.15">
      <c r="DG53" s="831"/>
    </row>
    <row r="54" spans="46:111" x14ac:dyDescent="0.15">
      <c r="DG54" s="831"/>
    </row>
    <row r="55" spans="46:111" x14ac:dyDescent="0.15">
      <c r="DG55" s="831"/>
    </row>
    <row r="56" spans="46:111" x14ac:dyDescent="0.15">
      <c r="DG56" s="831"/>
    </row>
    <row r="57" spans="46:111" x14ac:dyDescent="0.15">
      <c r="DG57" s="831"/>
    </row>
    <row r="58" spans="46:111" x14ac:dyDescent="0.15">
      <c r="DG58" s="831"/>
    </row>
    <row r="59" spans="46:111" x14ac:dyDescent="0.15">
      <c r="DG59" s="831"/>
    </row>
    <row r="60" spans="46:111" x14ac:dyDescent="0.15">
      <c r="DG60" s="803"/>
    </row>
  </sheetData>
  <sheetProtection algorithmName="SHA-512" hashValue="GR8ud6LT/zcROP2Zbc714XCRQPecwLuOzBa0AH6NvJGRxvZEXFojEV8RiNea+7Yu+axD6N1LD9rYNJng2nyryg==" saltValue="H3i1Gs5k40meep3GfMy2Og==" spinCount="100000" sheet="1" objects="1" scenarios="1"/>
  <mergeCells count="48">
    <mergeCell ref="AQ30:BL30"/>
    <mergeCell ref="AQ31:BL31"/>
    <mergeCell ref="AQ32:BL32"/>
    <mergeCell ref="AQ33:BI33"/>
    <mergeCell ref="AQ22:BI22"/>
    <mergeCell ref="AQ23:BI23"/>
    <mergeCell ref="AQ24:AX24"/>
    <mergeCell ref="BC24:BI24"/>
    <mergeCell ref="AQ25:BI25"/>
    <mergeCell ref="AQ26:BL26"/>
    <mergeCell ref="AQ27:BL27"/>
    <mergeCell ref="AQ29:AX29"/>
    <mergeCell ref="BA29:BI29"/>
    <mergeCell ref="AQ37:BL37"/>
    <mergeCell ref="AQ38:BL38"/>
    <mergeCell ref="AT39:AX39"/>
    <mergeCell ref="BE39:BI39"/>
    <mergeCell ref="AS34:AW34"/>
    <mergeCell ref="AY34:BI34"/>
    <mergeCell ref="AQ34:AR34"/>
    <mergeCell ref="S16:AK16"/>
    <mergeCell ref="S17:BI17"/>
    <mergeCell ref="AK18:BI18"/>
    <mergeCell ref="AK20:BI20"/>
    <mergeCell ref="AO16:BI16"/>
    <mergeCell ref="S21:X21"/>
    <mergeCell ref="AB21:AG21"/>
    <mergeCell ref="AU21:AZ21"/>
    <mergeCell ref="BD21:BI21"/>
    <mergeCell ref="AM19:AU19"/>
    <mergeCell ref="BA19:BI19"/>
    <mergeCell ref="S15:BI15"/>
    <mergeCell ref="A4:BM4"/>
    <mergeCell ref="AQ6:AS6"/>
    <mergeCell ref="AZ6:BL6"/>
    <mergeCell ref="AQ9:BI9"/>
    <mergeCell ref="A11:BM11"/>
    <mergeCell ref="X12:AK12"/>
    <mergeCell ref="AQ12:BL12"/>
    <mergeCell ref="S13:BL13"/>
    <mergeCell ref="A7:BM7"/>
    <mergeCell ref="AQ8:BL8"/>
    <mergeCell ref="AZ3:BL3"/>
    <mergeCell ref="BI1:BM1"/>
    <mergeCell ref="A1:E1"/>
    <mergeCell ref="F1:L1"/>
    <mergeCell ref="S14:BI14"/>
    <mergeCell ref="BI2:BM2"/>
  </mergeCells>
  <phoneticPr fontId="2"/>
  <dataValidations count="3">
    <dataValidation type="list" allowBlank="1" showInputMessage="1" showErrorMessage="1" sqref="AQ27:BL27" xr:uid="{00000000-0002-0000-0B00-000000000000}">
      <formula1>"有,無"</formula1>
    </dataValidation>
    <dataValidation type="list" allowBlank="1" showInputMessage="1" sqref="AQ31:BL31" xr:uid="{00000000-0002-0000-0B00-000001000000}">
      <formula1>"電圧制御方式,電流制御方式,その他(    )"</formula1>
    </dataValidation>
    <dataValidation type="list" allowBlank="1" showInputMessage="1" sqref="AQ26:BL26" xr:uid="{00000000-0002-0000-0B00-000002000000}">
      <formula1>"無効電力制御機能,力率一定制御機能,出力制御機能,その他(    )"</formula1>
    </dataValidation>
  </dataValidations>
  <hyperlinks>
    <hyperlink ref="A1" location="はじめに!A1" display="＜はじめにへ" xr:uid="{00000000-0004-0000-0B00-000000000000}"/>
    <hyperlink ref="A1:E1" location="入力シート!Print_Area" display="＜入力シートへ" xr:uid="{00000000-0004-0000-0B00-000001000000}"/>
    <hyperlink ref="BI1:BM1" location="'おわりに '!A1" display="おわりにへ＞" xr:uid="{00000000-0004-0000-0B00-000002000000}"/>
  </hyperlinks>
  <pageMargins left="0.64" right="0.3" top="0.65" bottom="0.6" header="0.51200000000000001" footer="0.51200000000000001"/>
  <pageSetup paperSize="9" scale="68" orientation="portrait"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2" id="{74079E88-E0B6-4D3B-90DB-0CCD133171F4}">
            <xm:f>入力シート!$E$78&lt;2</xm:f>
            <x14:dxf>
              <fill>
                <patternFill>
                  <bgColor theme="0" tint="-0.24994659260841701"/>
                </patternFill>
              </fill>
            </x14:dxf>
          </x14:cfRule>
          <xm:sqref>A1:BM15 A17:BM28 A16:AO16 BJ16:BM16 A30:BM33 A29:BA29 BJ29:BM29 A35:BM48 AX34:AY34 BJ34:BM34 AS34 A34:AQ34</xm:sqref>
        </x14:conditionalFormatting>
        <x14:conditionalFormatting xmlns:xm="http://schemas.microsoft.com/office/excel/2006/main">
          <x14:cfRule type="expression" priority="1" id="{3607F204-7A73-4375-8311-4F3EE23EF2E5}">
            <xm:f>はじめに!$AV$51&lt;&gt;"はい"</xm:f>
            <x14:dxf>
              <fill>
                <patternFill>
                  <bgColor theme="0" tint="-0.24994659260841701"/>
                </patternFill>
              </fill>
            </x14:dxf>
          </x14:cfRule>
          <xm:sqref>A2:BM48</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0">
    <pageSetUpPr fitToPage="1"/>
  </sheetPr>
  <dimension ref="A1:DH62"/>
  <sheetViews>
    <sheetView showGridLines="0" view="pageBreakPreview" zoomScale="80" zoomScaleNormal="80" zoomScaleSheetLayoutView="80" workbookViewId="0">
      <pane ySplit="1" topLeftCell="A2" activePane="bottomLeft" state="frozen"/>
      <selection pane="bottomLeft" sqref="A1:E1"/>
    </sheetView>
  </sheetViews>
  <sheetFormatPr defaultColWidth="9" defaultRowHeight="13.5" x14ac:dyDescent="0.15"/>
  <cols>
    <col min="1" max="65" width="2.125" style="837" customWidth="1"/>
    <col min="66" max="143" width="2" style="837" customWidth="1"/>
    <col min="144" max="16384" width="9" style="837"/>
  </cols>
  <sheetData>
    <row r="1" spans="1:112" ht="20.100000000000001" customHeight="1" x14ac:dyDescent="0.15">
      <c r="A1" s="1556" t="s">
        <v>164</v>
      </c>
      <c r="B1" s="1556"/>
      <c r="C1" s="1556"/>
      <c r="D1" s="1556"/>
      <c r="E1" s="1556"/>
      <c r="F1" s="1557"/>
      <c r="G1" s="1557"/>
      <c r="H1" s="1557"/>
      <c r="I1" s="1557"/>
      <c r="J1" s="1557"/>
      <c r="K1" s="1557"/>
      <c r="L1" s="1557"/>
      <c r="M1" s="1026"/>
      <c r="N1" s="1027"/>
      <c r="O1" s="1027"/>
      <c r="P1" s="1027" t="s">
        <v>926</v>
      </c>
      <c r="Q1" s="1027"/>
      <c r="R1" s="1027"/>
      <c r="S1" s="1027"/>
      <c r="T1" s="1027"/>
      <c r="U1" s="1028"/>
      <c r="V1" s="1028"/>
      <c r="W1" s="1028"/>
      <c r="X1" s="1027"/>
      <c r="Y1" s="1029"/>
      <c r="Z1" s="1030"/>
      <c r="AA1" s="1030"/>
      <c r="AB1" s="1030"/>
      <c r="AC1" s="1031"/>
      <c r="AD1" s="1031"/>
      <c r="AE1" s="1031"/>
      <c r="AF1" s="1031"/>
      <c r="AG1" s="1032"/>
      <c r="AT1" s="831"/>
      <c r="AU1" s="831"/>
      <c r="AV1" s="831"/>
      <c r="AW1" s="831"/>
      <c r="AX1" s="831"/>
      <c r="AY1" s="831"/>
      <c r="AZ1" s="831"/>
      <c r="BA1" s="831"/>
      <c r="BB1" s="831"/>
      <c r="BC1" s="831"/>
      <c r="BD1" s="831"/>
      <c r="BE1" s="831"/>
      <c r="BI1" s="1555" t="s">
        <v>165</v>
      </c>
      <c r="BJ1" s="1555"/>
      <c r="BK1" s="1555"/>
      <c r="BL1" s="1555"/>
      <c r="BM1" s="1555"/>
      <c r="BP1" s="831"/>
      <c r="BQ1" s="831"/>
      <c r="BR1" s="831"/>
      <c r="BS1" s="831"/>
      <c r="BT1" s="831"/>
      <c r="BU1" s="831"/>
      <c r="BV1" s="831"/>
      <c r="BW1" s="831"/>
      <c r="BX1" s="831"/>
      <c r="BY1" s="831"/>
      <c r="BZ1" s="831"/>
      <c r="CA1" s="831"/>
      <c r="CB1" s="831"/>
      <c r="CC1" s="831"/>
      <c r="CD1" s="831"/>
      <c r="CE1" s="831"/>
      <c r="CF1" s="831"/>
      <c r="CG1" s="831"/>
      <c r="CH1" s="831"/>
      <c r="CI1" s="831"/>
      <c r="CJ1" s="831"/>
      <c r="CK1" s="831"/>
      <c r="CL1" s="831"/>
      <c r="CM1" s="831"/>
      <c r="CN1" s="831"/>
      <c r="CO1" s="831"/>
      <c r="CP1" s="831"/>
      <c r="CQ1" s="831"/>
      <c r="CR1" s="831"/>
      <c r="CS1" s="831"/>
      <c r="CT1" s="831"/>
      <c r="CU1" s="831"/>
      <c r="CV1" s="831"/>
      <c r="DB1" s="809"/>
      <c r="DC1" s="809"/>
      <c r="DD1" s="809"/>
      <c r="DE1" s="809"/>
      <c r="DF1" s="809"/>
      <c r="DG1" s="809"/>
      <c r="DH1" s="831"/>
    </row>
    <row r="2" spans="1:112" ht="20.100000000000001" customHeight="1" thickBot="1" x14ac:dyDescent="0.2">
      <c r="A2" s="803"/>
      <c r="B2" s="803"/>
      <c r="C2" s="803"/>
      <c r="D2" s="803"/>
      <c r="E2" s="803"/>
      <c r="F2" s="803"/>
      <c r="G2" s="803"/>
      <c r="H2" s="803"/>
      <c r="I2" s="803"/>
      <c r="J2" s="803"/>
      <c r="K2" s="803"/>
      <c r="L2" s="803"/>
      <c r="M2" s="803"/>
      <c r="N2" s="803"/>
      <c r="O2" s="803"/>
      <c r="P2" s="803"/>
      <c r="Q2" s="803"/>
      <c r="R2" s="803"/>
      <c r="S2" s="803"/>
      <c r="T2" s="803"/>
      <c r="U2" s="803"/>
      <c r="V2" s="803"/>
      <c r="W2" s="803"/>
      <c r="X2" s="803"/>
      <c r="Y2" s="803"/>
      <c r="Z2" s="803"/>
      <c r="AA2" s="803"/>
      <c r="AB2" s="803"/>
      <c r="AC2" s="803"/>
      <c r="AD2" s="803"/>
      <c r="AE2" s="803"/>
      <c r="AF2" s="803"/>
      <c r="AG2" s="803"/>
      <c r="AH2" s="803"/>
      <c r="AI2" s="803"/>
      <c r="AJ2" s="803"/>
      <c r="AK2" s="803"/>
      <c r="AL2" s="803"/>
      <c r="AM2" s="803"/>
      <c r="AN2" s="803"/>
      <c r="AO2" s="803"/>
      <c r="AP2" s="803"/>
      <c r="AQ2" s="803"/>
      <c r="AR2" s="803"/>
      <c r="AS2" s="803"/>
      <c r="AT2" s="803"/>
      <c r="AU2" s="803"/>
      <c r="AV2" s="803"/>
      <c r="AW2" s="803"/>
      <c r="AX2" s="803"/>
      <c r="AY2" s="803"/>
      <c r="AZ2" s="817"/>
      <c r="BA2" s="817"/>
      <c r="BB2" s="817"/>
      <c r="BC2" s="817"/>
      <c r="BD2" s="817"/>
      <c r="BE2" s="817"/>
      <c r="BF2" s="817"/>
      <c r="BG2" s="817"/>
      <c r="BI2" s="1558" t="s">
        <v>680</v>
      </c>
      <c r="BJ2" s="1558"/>
      <c r="BK2" s="1558"/>
      <c r="BL2" s="1558"/>
      <c r="BM2" s="1558"/>
      <c r="BN2" s="831"/>
      <c r="DB2" s="1033"/>
      <c r="DC2" s="1033"/>
      <c r="DD2" s="1033"/>
      <c r="DE2" s="1033"/>
      <c r="DF2" s="1033"/>
      <c r="DG2" s="1033"/>
    </row>
    <row r="3" spans="1:112" ht="20.100000000000001" customHeight="1" x14ac:dyDescent="0.15">
      <c r="A3" s="851"/>
      <c r="B3" s="852"/>
      <c r="C3" s="852"/>
      <c r="D3" s="852"/>
      <c r="E3" s="852"/>
      <c r="F3" s="852"/>
      <c r="G3" s="852"/>
      <c r="H3" s="852"/>
      <c r="I3" s="852"/>
      <c r="J3" s="852"/>
      <c r="K3" s="852"/>
      <c r="L3" s="852"/>
      <c r="M3" s="852"/>
      <c r="N3" s="852"/>
      <c r="O3" s="852"/>
      <c r="P3" s="852"/>
      <c r="Q3" s="852"/>
      <c r="R3" s="852"/>
      <c r="S3" s="852"/>
      <c r="T3" s="852"/>
      <c r="U3" s="852"/>
      <c r="V3" s="852"/>
      <c r="W3" s="852"/>
      <c r="X3" s="852"/>
      <c r="Y3" s="852"/>
      <c r="Z3" s="852"/>
      <c r="AA3" s="852"/>
      <c r="AB3" s="852"/>
      <c r="AC3" s="852"/>
      <c r="AD3" s="852"/>
      <c r="AE3" s="852"/>
      <c r="AF3" s="852"/>
      <c r="AG3" s="852"/>
      <c r="AH3" s="852"/>
      <c r="AI3" s="852"/>
      <c r="AJ3" s="852"/>
      <c r="AK3" s="852"/>
      <c r="AL3" s="852"/>
      <c r="AM3" s="852"/>
      <c r="AN3" s="852"/>
      <c r="AO3" s="852"/>
      <c r="AP3" s="852"/>
      <c r="AQ3" s="852"/>
      <c r="AR3" s="852"/>
      <c r="AS3" s="852"/>
      <c r="AT3" s="852"/>
      <c r="AU3" s="852"/>
      <c r="AV3" s="852"/>
      <c r="AW3" s="852"/>
      <c r="AX3" s="852"/>
      <c r="AY3" s="852"/>
      <c r="AZ3" s="1481" t="str">
        <f>IF(入力シート!E10="","",入力シート!E10)</f>
        <v/>
      </c>
      <c r="BA3" s="1481"/>
      <c r="BB3" s="1481"/>
      <c r="BC3" s="1481"/>
      <c r="BD3" s="1481"/>
      <c r="BE3" s="1481"/>
      <c r="BF3" s="1481"/>
      <c r="BG3" s="1481"/>
      <c r="BH3" s="1481"/>
      <c r="BI3" s="1481"/>
      <c r="BJ3" s="1481"/>
      <c r="BK3" s="1481"/>
      <c r="BL3" s="1481"/>
      <c r="BM3" s="853"/>
      <c r="BN3" s="831"/>
    </row>
    <row r="4" spans="1:112" ht="20.100000000000001" customHeight="1" x14ac:dyDescent="0.15">
      <c r="A4" s="1476" t="s">
        <v>929</v>
      </c>
      <c r="B4" s="1477"/>
      <c r="C4" s="1477"/>
      <c r="D4" s="1477"/>
      <c r="E4" s="1477"/>
      <c r="F4" s="1477"/>
      <c r="G4" s="1477"/>
      <c r="H4" s="1477"/>
      <c r="I4" s="1477"/>
      <c r="J4" s="1477"/>
      <c r="K4" s="1477"/>
      <c r="L4" s="1477"/>
      <c r="M4" s="1477"/>
      <c r="N4" s="1477"/>
      <c r="O4" s="1477"/>
      <c r="P4" s="1477"/>
      <c r="Q4" s="1477"/>
      <c r="R4" s="1477"/>
      <c r="S4" s="1477"/>
      <c r="T4" s="1477"/>
      <c r="U4" s="1477"/>
      <c r="V4" s="1477"/>
      <c r="W4" s="1477"/>
      <c r="X4" s="1477"/>
      <c r="Y4" s="1477"/>
      <c r="Z4" s="1477"/>
      <c r="AA4" s="1477"/>
      <c r="AB4" s="1477"/>
      <c r="AC4" s="1477"/>
      <c r="AD4" s="1477"/>
      <c r="AE4" s="1477"/>
      <c r="AF4" s="1477"/>
      <c r="AG4" s="1477"/>
      <c r="AH4" s="1477"/>
      <c r="AI4" s="1477"/>
      <c r="AJ4" s="1477"/>
      <c r="AK4" s="1477"/>
      <c r="AL4" s="1477"/>
      <c r="AM4" s="1477"/>
      <c r="AN4" s="1477"/>
      <c r="AO4" s="1477"/>
      <c r="AP4" s="1477"/>
      <c r="AQ4" s="1477"/>
      <c r="AR4" s="1477"/>
      <c r="AS4" s="1477"/>
      <c r="AT4" s="1477"/>
      <c r="AU4" s="1477"/>
      <c r="AV4" s="1477"/>
      <c r="AW4" s="1477"/>
      <c r="AX4" s="1477"/>
      <c r="AY4" s="1477"/>
      <c r="AZ4" s="1477"/>
      <c r="BA4" s="1477"/>
      <c r="BB4" s="1477"/>
      <c r="BC4" s="1477"/>
      <c r="BD4" s="1477"/>
      <c r="BE4" s="1477"/>
      <c r="BF4" s="1477"/>
      <c r="BG4" s="1477"/>
      <c r="BH4" s="1477"/>
      <c r="BI4" s="1477"/>
      <c r="BJ4" s="1477"/>
      <c r="BK4" s="1477"/>
      <c r="BL4" s="1477"/>
      <c r="BM4" s="1478"/>
      <c r="BN4" s="831"/>
    </row>
    <row r="5" spans="1:112" ht="20.100000000000001" customHeight="1" x14ac:dyDescent="0.15">
      <c r="A5" s="801"/>
      <c r="B5" s="803"/>
      <c r="C5" s="803"/>
      <c r="D5" s="803"/>
      <c r="E5" s="803"/>
      <c r="F5" s="803"/>
      <c r="G5" s="803"/>
      <c r="H5" s="803"/>
      <c r="I5" s="803"/>
      <c r="J5" s="803"/>
      <c r="K5" s="803"/>
      <c r="L5" s="803"/>
      <c r="M5" s="803"/>
      <c r="N5" s="803"/>
      <c r="O5" s="803"/>
      <c r="P5" s="803"/>
      <c r="Q5" s="803"/>
      <c r="R5" s="803"/>
      <c r="S5" s="803"/>
      <c r="T5" s="803"/>
      <c r="U5" s="803"/>
      <c r="V5" s="803"/>
      <c r="W5" s="803"/>
      <c r="X5" s="803"/>
      <c r="Y5" s="803"/>
      <c r="Z5" s="803"/>
      <c r="AA5" s="803"/>
      <c r="AB5" s="803"/>
      <c r="AC5" s="803"/>
      <c r="AD5" s="803"/>
      <c r="AE5" s="803"/>
      <c r="AF5" s="803"/>
      <c r="AG5" s="803"/>
      <c r="AH5" s="803"/>
      <c r="AI5" s="803"/>
      <c r="AJ5" s="803"/>
      <c r="AK5" s="803"/>
      <c r="AL5" s="803"/>
      <c r="AM5" s="803"/>
      <c r="AN5" s="803"/>
      <c r="AO5" s="803"/>
      <c r="AP5" s="803"/>
      <c r="AQ5" s="803"/>
      <c r="AR5" s="803"/>
      <c r="AS5" s="803"/>
      <c r="AT5" s="803"/>
      <c r="AU5" s="803"/>
      <c r="AV5" s="803"/>
      <c r="AW5" s="803"/>
      <c r="AX5" s="803"/>
      <c r="AY5" s="803"/>
      <c r="AZ5" s="817"/>
      <c r="BA5" s="817"/>
      <c r="BB5" s="817"/>
      <c r="BC5" s="817"/>
      <c r="BD5" s="817"/>
      <c r="BE5" s="817"/>
      <c r="BF5" s="817"/>
      <c r="BG5" s="817"/>
      <c r="BH5" s="817"/>
      <c r="BI5" s="817"/>
      <c r="BJ5" s="817"/>
      <c r="BK5" s="817"/>
      <c r="BL5" s="817"/>
      <c r="BM5" s="802"/>
      <c r="BN5" s="831"/>
    </row>
    <row r="6" spans="1:112" ht="20.100000000000001" customHeight="1" x14ac:dyDescent="0.15">
      <c r="A6" s="801"/>
      <c r="B6" s="803"/>
      <c r="C6" s="803"/>
      <c r="D6" s="803"/>
      <c r="E6" s="803"/>
      <c r="F6" s="803"/>
      <c r="G6" s="803"/>
      <c r="H6" s="803"/>
      <c r="I6" s="803"/>
      <c r="J6" s="803"/>
      <c r="K6" s="803"/>
      <c r="L6" s="803"/>
      <c r="M6" s="803"/>
      <c r="N6" s="803"/>
      <c r="O6" s="803"/>
      <c r="P6" s="803"/>
      <c r="Q6" s="803"/>
      <c r="R6" s="803"/>
      <c r="S6" s="803"/>
      <c r="T6" s="803"/>
      <c r="U6" s="803"/>
      <c r="V6" s="803"/>
      <c r="W6" s="803"/>
      <c r="X6" s="803"/>
      <c r="Y6" s="803"/>
      <c r="Z6" s="803"/>
      <c r="AA6" s="803"/>
      <c r="AB6" s="803"/>
      <c r="AC6" s="803"/>
      <c r="AD6" s="803"/>
      <c r="AE6" s="803"/>
      <c r="AF6" s="803"/>
      <c r="AG6" s="803"/>
      <c r="AH6" s="803"/>
      <c r="AI6" s="803"/>
      <c r="AJ6" s="803"/>
      <c r="AK6" s="803"/>
      <c r="AL6" s="803"/>
      <c r="AM6" s="803"/>
      <c r="AN6" s="803"/>
      <c r="AO6" s="803"/>
      <c r="AP6" s="803"/>
      <c r="AQ6" s="1554" t="str">
        <f>IF('様式３の２（直流発電設備）③ '!AQ6="","",'様式３の２（直流発電設備）③ '!AQ6)</f>
        <v/>
      </c>
      <c r="AR6" s="1554"/>
      <c r="AS6" s="1554"/>
      <c r="AT6" s="834" t="s">
        <v>778</v>
      </c>
      <c r="AU6" s="834"/>
      <c r="AV6" s="834"/>
      <c r="AW6" s="834"/>
      <c r="AX6" s="834"/>
      <c r="AY6" s="834"/>
      <c r="AZ6" s="1480" t="str">
        <f>IF(入力シート!E154="","",IF(入力シート!E154="選択してください","",入力シート!E154))</f>
        <v/>
      </c>
      <c r="BA6" s="1480"/>
      <c r="BB6" s="1480"/>
      <c r="BC6" s="1480"/>
      <c r="BD6" s="1480"/>
      <c r="BE6" s="1480"/>
      <c r="BF6" s="1480"/>
      <c r="BG6" s="1480"/>
      <c r="BH6" s="1480"/>
      <c r="BI6" s="1480"/>
      <c r="BJ6" s="1480"/>
      <c r="BK6" s="1480"/>
      <c r="BL6" s="1480"/>
      <c r="BM6" s="802"/>
      <c r="BN6" s="831"/>
    </row>
    <row r="7" spans="1:112" ht="20.100000000000001" customHeight="1" x14ac:dyDescent="0.15">
      <c r="A7" s="1247" t="s">
        <v>554</v>
      </c>
      <c r="B7" s="1248"/>
      <c r="C7" s="1248"/>
      <c r="D7" s="1248"/>
      <c r="E7" s="1248"/>
      <c r="F7" s="1248"/>
      <c r="G7" s="1248"/>
      <c r="H7" s="1248"/>
      <c r="I7" s="1248"/>
      <c r="J7" s="1248"/>
      <c r="K7" s="1248"/>
      <c r="L7" s="1248"/>
      <c r="M7" s="1248"/>
      <c r="N7" s="1248"/>
      <c r="O7" s="1248"/>
      <c r="P7" s="1248"/>
      <c r="Q7" s="1248"/>
      <c r="R7" s="1248"/>
      <c r="S7" s="1248"/>
      <c r="T7" s="1248"/>
      <c r="U7" s="1248"/>
      <c r="V7" s="1248"/>
      <c r="W7" s="1248"/>
      <c r="X7" s="1248"/>
      <c r="Y7" s="1248"/>
      <c r="Z7" s="1248"/>
      <c r="AA7" s="1248"/>
      <c r="AB7" s="1248"/>
      <c r="AC7" s="1248"/>
      <c r="AD7" s="1248"/>
      <c r="AE7" s="1248"/>
      <c r="AF7" s="1248"/>
      <c r="AG7" s="1248"/>
      <c r="AH7" s="1248"/>
      <c r="AI7" s="1248"/>
      <c r="AJ7" s="1248"/>
      <c r="AK7" s="1248"/>
      <c r="AL7" s="1248"/>
      <c r="AM7" s="1248"/>
      <c r="AN7" s="1248"/>
      <c r="AO7" s="1248"/>
      <c r="AP7" s="1248"/>
      <c r="AQ7" s="1248"/>
      <c r="AR7" s="1248"/>
      <c r="AS7" s="1248"/>
      <c r="AT7" s="1248"/>
      <c r="AU7" s="1248"/>
      <c r="AV7" s="1248"/>
      <c r="AW7" s="1248"/>
      <c r="AX7" s="1248"/>
      <c r="AY7" s="1248"/>
      <c r="AZ7" s="1248"/>
      <c r="BA7" s="1248"/>
      <c r="BB7" s="1248"/>
      <c r="BC7" s="1248"/>
      <c r="BD7" s="1248"/>
      <c r="BE7" s="1248"/>
      <c r="BF7" s="1248"/>
      <c r="BG7" s="1248"/>
      <c r="BH7" s="1248"/>
      <c r="BI7" s="1248"/>
      <c r="BJ7" s="1248"/>
      <c r="BK7" s="1248"/>
      <c r="BL7" s="1248"/>
      <c r="BM7" s="1249"/>
      <c r="BN7" s="831"/>
    </row>
    <row r="8" spans="1:112" ht="20.100000000000001" customHeight="1" x14ac:dyDescent="0.15">
      <c r="A8" s="801"/>
      <c r="B8" s="832" t="s">
        <v>682</v>
      </c>
      <c r="C8" s="822"/>
      <c r="D8" s="822"/>
      <c r="E8" s="822"/>
      <c r="F8" s="822"/>
      <c r="G8" s="822"/>
      <c r="H8" s="822"/>
      <c r="I8" s="822"/>
      <c r="J8" s="822"/>
      <c r="K8" s="822"/>
      <c r="L8" s="822"/>
      <c r="M8" s="822"/>
      <c r="N8" s="822"/>
      <c r="O8" s="822"/>
      <c r="P8" s="822"/>
      <c r="Q8" s="822"/>
      <c r="R8" s="822"/>
      <c r="S8" s="822"/>
      <c r="T8" s="822"/>
      <c r="U8" s="822"/>
      <c r="V8" s="822"/>
      <c r="W8" s="822"/>
      <c r="X8" s="822"/>
      <c r="Y8" s="822"/>
      <c r="Z8" s="822"/>
      <c r="AA8" s="822"/>
      <c r="AB8" s="822"/>
      <c r="AC8" s="822"/>
      <c r="AD8" s="822"/>
      <c r="AE8" s="822"/>
      <c r="AF8" s="822"/>
      <c r="AG8" s="822"/>
      <c r="AH8" s="822"/>
      <c r="AI8" s="822"/>
      <c r="AJ8" s="822"/>
      <c r="AK8" s="822"/>
      <c r="AL8" s="822"/>
      <c r="AM8" s="822"/>
      <c r="AN8" s="822"/>
      <c r="AO8" s="822"/>
      <c r="AP8" s="823"/>
      <c r="AQ8" s="1466" t="s">
        <v>810</v>
      </c>
      <c r="AR8" s="1467"/>
      <c r="AS8" s="1467"/>
      <c r="AT8" s="1467"/>
      <c r="AU8" s="1467"/>
      <c r="AV8" s="1467"/>
      <c r="AW8" s="1467"/>
      <c r="AX8" s="1467"/>
      <c r="AY8" s="1467"/>
      <c r="AZ8" s="1467"/>
      <c r="BA8" s="1467"/>
      <c r="BB8" s="1467"/>
      <c r="BC8" s="1467"/>
      <c r="BD8" s="1467"/>
      <c r="BE8" s="1467"/>
      <c r="BF8" s="1467"/>
      <c r="BG8" s="1467"/>
      <c r="BH8" s="1467"/>
      <c r="BI8" s="1467"/>
      <c r="BJ8" s="1467"/>
      <c r="BK8" s="1467"/>
      <c r="BL8" s="1468"/>
      <c r="BM8" s="802"/>
      <c r="BN8" s="831"/>
    </row>
    <row r="9" spans="1:112" ht="20.100000000000001" customHeight="1" x14ac:dyDescent="0.15">
      <c r="A9" s="801"/>
      <c r="B9" s="832" t="s">
        <v>683</v>
      </c>
      <c r="C9" s="822"/>
      <c r="D9" s="822"/>
      <c r="E9" s="822"/>
      <c r="F9" s="822"/>
      <c r="G9" s="822"/>
      <c r="H9" s="822"/>
      <c r="I9" s="822"/>
      <c r="J9" s="822"/>
      <c r="K9" s="822"/>
      <c r="L9" s="822"/>
      <c r="M9" s="822"/>
      <c r="N9" s="822"/>
      <c r="O9" s="822"/>
      <c r="P9" s="822"/>
      <c r="Q9" s="822"/>
      <c r="R9" s="822"/>
      <c r="S9" s="822"/>
      <c r="T9" s="822"/>
      <c r="U9" s="822"/>
      <c r="V9" s="822"/>
      <c r="W9" s="822"/>
      <c r="X9" s="822"/>
      <c r="Y9" s="822"/>
      <c r="Z9" s="822"/>
      <c r="AA9" s="822"/>
      <c r="AB9" s="822"/>
      <c r="AC9" s="822"/>
      <c r="AD9" s="822"/>
      <c r="AE9" s="822"/>
      <c r="AF9" s="822"/>
      <c r="AG9" s="822"/>
      <c r="AH9" s="822"/>
      <c r="AI9" s="822"/>
      <c r="AJ9" s="822"/>
      <c r="AK9" s="822"/>
      <c r="AL9" s="822"/>
      <c r="AM9" s="822"/>
      <c r="AN9" s="822"/>
      <c r="AO9" s="822"/>
      <c r="AP9" s="823"/>
      <c r="AQ9" s="1330">
        <f>IF(入力シート!E163="","",入力シート!E163)</f>
        <v>0</v>
      </c>
      <c r="AR9" s="1331"/>
      <c r="AS9" s="1331"/>
      <c r="AT9" s="1331"/>
      <c r="AU9" s="1331"/>
      <c r="AV9" s="1331"/>
      <c r="AW9" s="1331"/>
      <c r="AX9" s="1331"/>
      <c r="AY9" s="1331"/>
      <c r="AZ9" s="1331"/>
      <c r="BA9" s="1331"/>
      <c r="BB9" s="1331"/>
      <c r="BC9" s="1331"/>
      <c r="BD9" s="1331"/>
      <c r="BE9" s="1331"/>
      <c r="BF9" s="1331"/>
      <c r="BG9" s="1331"/>
      <c r="BH9" s="1331"/>
      <c r="BI9" s="1331"/>
      <c r="BJ9" s="805" t="s">
        <v>779</v>
      </c>
      <c r="BK9" s="805"/>
      <c r="BL9" s="806"/>
      <c r="BM9" s="802"/>
      <c r="BN9" s="831"/>
    </row>
    <row r="10" spans="1:112" ht="20.100000000000001" customHeight="1" x14ac:dyDescent="0.15">
      <c r="A10" s="801"/>
      <c r="B10" s="803"/>
      <c r="C10" s="803"/>
      <c r="D10" s="803"/>
      <c r="E10" s="803"/>
      <c r="F10" s="803"/>
      <c r="G10" s="803"/>
      <c r="H10" s="803"/>
      <c r="I10" s="803"/>
      <c r="J10" s="803"/>
      <c r="K10" s="803"/>
      <c r="L10" s="803"/>
      <c r="M10" s="803"/>
      <c r="N10" s="803"/>
      <c r="O10" s="803"/>
      <c r="P10" s="803"/>
      <c r="Q10" s="803"/>
      <c r="R10" s="803"/>
      <c r="S10" s="803"/>
      <c r="T10" s="803"/>
      <c r="U10" s="803"/>
      <c r="V10" s="803"/>
      <c r="W10" s="803"/>
      <c r="X10" s="803"/>
      <c r="Y10" s="803"/>
      <c r="Z10" s="803"/>
      <c r="AA10" s="803"/>
      <c r="AB10" s="803"/>
      <c r="AC10" s="803"/>
      <c r="AD10" s="803"/>
      <c r="AE10" s="803"/>
      <c r="AF10" s="803"/>
      <c r="AG10" s="803"/>
      <c r="AH10" s="803"/>
      <c r="AI10" s="803"/>
      <c r="AJ10" s="803"/>
      <c r="AK10" s="803"/>
      <c r="AL10" s="803"/>
      <c r="AM10" s="803"/>
      <c r="AN10" s="803"/>
      <c r="AO10" s="803"/>
      <c r="AP10" s="803"/>
      <c r="AQ10" s="803"/>
      <c r="AR10" s="803"/>
      <c r="AS10" s="803"/>
      <c r="AT10" s="803"/>
      <c r="AU10" s="803"/>
      <c r="AV10" s="803"/>
      <c r="AW10" s="803"/>
      <c r="AX10" s="803"/>
      <c r="AY10" s="803"/>
      <c r="AZ10" s="803"/>
      <c r="BA10" s="803"/>
      <c r="BB10" s="803"/>
      <c r="BC10" s="803"/>
      <c r="BD10" s="803"/>
      <c r="BE10" s="803"/>
      <c r="BF10" s="803"/>
      <c r="BG10" s="803"/>
      <c r="BH10" s="803"/>
      <c r="BI10" s="803"/>
      <c r="BJ10" s="803"/>
      <c r="BK10" s="803"/>
      <c r="BL10" s="803"/>
      <c r="BM10" s="802"/>
      <c r="BN10" s="831"/>
    </row>
    <row r="11" spans="1:112" ht="20.100000000000001" customHeight="1" x14ac:dyDescent="0.15">
      <c r="A11" s="1247" t="s">
        <v>685</v>
      </c>
      <c r="B11" s="1248"/>
      <c r="C11" s="1248"/>
      <c r="D11" s="1248"/>
      <c r="E11" s="1248"/>
      <c r="F11" s="1248"/>
      <c r="G11" s="1248"/>
      <c r="H11" s="1248"/>
      <c r="I11" s="1248"/>
      <c r="J11" s="1248"/>
      <c r="K11" s="1248"/>
      <c r="L11" s="1248"/>
      <c r="M11" s="1248"/>
      <c r="N11" s="1248"/>
      <c r="O11" s="1248"/>
      <c r="P11" s="1248"/>
      <c r="Q11" s="1248"/>
      <c r="R11" s="1248"/>
      <c r="S11" s="1248"/>
      <c r="T11" s="1248"/>
      <c r="U11" s="1248"/>
      <c r="V11" s="1248"/>
      <c r="W11" s="1248"/>
      <c r="X11" s="1248"/>
      <c r="Y11" s="1248"/>
      <c r="Z11" s="1248"/>
      <c r="AA11" s="1248"/>
      <c r="AB11" s="1248"/>
      <c r="AC11" s="1248"/>
      <c r="AD11" s="1248"/>
      <c r="AE11" s="1248"/>
      <c r="AF11" s="1248"/>
      <c r="AG11" s="1248"/>
      <c r="AH11" s="1248"/>
      <c r="AI11" s="1248"/>
      <c r="AJ11" s="1248"/>
      <c r="AK11" s="1248"/>
      <c r="AL11" s="1248"/>
      <c r="AM11" s="1248"/>
      <c r="AN11" s="1248"/>
      <c r="AO11" s="1248"/>
      <c r="AP11" s="1248"/>
      <c r="AQ11" s="1248"/>
      <c r="AR11" s="1248"/>
      <c r="AS11" s="1248"/>
      <c r="AT11" s="1248"/>
      <c r="AU11" s="1248"/>
      <c r="AV11" s="1248"/>
      <c r="AW11" s="1248"/>
      <c r="AX11" s="1248"/>
      <c r="AY11" s="1248"/>
      <c r="AZ11" s="1248"/>
      <c r="BA11" s="1248"/>
      <c r="BB11" s="1248"/>
      <c r="BC11" s="1248"/>
      <c r="BD11" s="1248"/>
      <c r="BE11" s="1248"/>
      <c r="BF11" s="1248"/>
      <c r="BG11" s="1248"/>
      <c r="BH11" s="1248"/>
      <c r="BI11" s="1248"/>
      <c r="BJ11" s="1248"/>
      <c r="BK11" s="1248"/>
      <c r="BL11" s="1248"/>
      <c r="BM11" s="1249"/>
      <c r="BN11" s="831"/>
    </row>
    <row r="12" spans="1:112" ht="20.100000000000001" customHeight="1" x14ac:dyDescent="0.15">
      <c r="A12" s="801"/>
      <c r="B12" s="855" t="s">
        <v>686</v>
      </c>
      <c r="C12" s="805"/>
      <c r="D12" s="805"/>
      <c r="E12" s="805"/>
      <c r="F12" s="805"/>
      <c r="G12" s="805"/>
      <c r="H12" s="805"/>
      <c r="I12" s="805"/>
      <c r="J12" s="805"/>
      <c r="K12" s="805"/>
      <c r="L12" s="805"/>
      <c r="M12" s="805"/>
      <c r="N12" s="805"/>
      <c r="O12" s="805"/>
      <c r="P12" s="805"/>
      <c r="Q12" s="805"/>
      <c r="R12" s="805"/>
      <c r="S12" s="855" t="s">
        <v>780</v>
      </c>
      <c r="T12" s="805"/>
      <c r="U12" s="805"/>
      <c r="V12" s="1236" t="str">
        <f>IF(入力シート!E155="","",入力シート!E155)</f>
        <v/>
      </c>
      <c r="W12" s="1236"/>
      <c r="X12" s="1236"/>
      <c r="Y12" s="1236"/>
      <c r="Z12" s="1236"/>
      <c r="AA12" s="1236"/>
      <c r="AB12" s="1236"/>
      <c r="AC12" s="1236"/>
      <c r="AD12" s="1236"/>
      <c r="AE12" s="1236"/>
      <c r="AF12" s="1236"/>
      <c r="AG12" s="1236"/>
      <c r="AH12" s="1236"/>
      <c r="AI12" s="1236"/>
      <c r="AJ12" s="1236"/>
      <c r="AK12" s="1236"/>
      <c r="AL12" s="805" t="s">
        <v>688</v>
      </c>
      <c r="AM12" s="805"/>
      <c r="AN12" s="805"/>
      <c r="AO12" s="805"/>
      <c r="AP12" s="805"/>
      <c r="AQ12" s="1467" t="str">
        <f>IF(入力シート!E156="","",入力シート!E156)</f>
        <v/>
      </c>
      <c r="AR12" s="1467"/>
      <c r="AS12" s="1467"/>
      <c r="AT12" s="1467"/>
      <c r="AU12" s="1467"/>
      <c r="AV12" s="1467"/>
      <c r="AW12" s="1467"/>
      <c r="AX12" s="1467"/>
      <c r="AY12" s="1467"/>
      <c r="AZ12" s="1467"/>
      <c r="BA12" s="1467"/>
      <c r="BB12" s="1467"/>
      <c r="BC12" s="1467"/>
      <c r="BD12" s="1467"/>
      <c r="BE12" s="1467"/>
      <c r="BF12" s="1467"/>
      <c r="BG12" s="1467"/>
      <c r="BH12" s="1467"/>
      <c r="BI12" s="1467"/>
      <c r="BJ12" s="1467"/>
      <c r="BK12" s="1467"/>
      <c r="BL12" s="1468"/>
      <c r="BM12" s="802"/>
      <c r="BN12" s="831"/>
    </row>
    <row r="13" spans="1:112" ht="20.100000000000001" customHeight="1" x14ac:dyDescent="0.15">
      <c r="A13" s="801"/>
      <c r="B13" s="855" t="s">
        <v>689</v>
      </c>
      <c r="C13" s="805"/>
      <c r="D13" s="805"/>
      <c r="E13" s="805"/>
      <c r="F13" s="805"/>
      <c r="G13" s="805"/>
      <c r="H13" s="805"/>
      <c r="I13" s="805"/>
      <c r="J13" s="805"/>
      <c r="K13" s="805"/>
      <c r="L13" s="805"/>
      <c r="M13" s="805"/>
      <c r="N13" s="805"/>
      <c r="O13" s="805"/>
      <c r="P13" s="805"/>
      <c r="Q13" s="805"/>
      <c r="R13" s="805"/>
      <c r="S13" s="1252" t="str">
        <f>IF(入力シート!E166="","",IF(入力シート!E166="選択してください","",入力シート!E166))</f>
        <v/>
      </c>
      <c r="T13" s="1236"/>
      <c r="U13" s="1236"/>
      <c r="V13" s="1236"/>
      <c r="W13" s="1236"/>
      <c r="X13" s="1236"/>
      <c r="Y13" s="1236"/>
      <c r="Z13" s="1236"/>
      <c r="AA13" s="1236"/>
      <c r="AB13" s="1236"/>
      <c r="AC13" s="1236"/>
      <c r="AD13" s="1236"/>
      <c r="AE13" s="1236"/>
      <c r="AF13" s="1236"/>
      <c r="AG13" s="1236"/>
      <c r="AH13" s="1236"/>
      <c r="AI13" s="1236"/>
      <c r="AJ13" s="1236"/>
      <c r="AK13" s="1236"/>
      <c r="AL13" s="1236"/>
      <c r="AM13" s="1236"/>
      <c r="AN13" s="1236"/>
      <c r="AO13" s="1236"/>
      <c r="AP13" s="1236"/>
      <c r="AQ13" s="1236"/>
      <c r="AR13" s="1236"/>
      <c r="AS13" s="1236"/>
      <c r="AT13" s="1236"/>
      <c r="AU13" s="1236"/>
      <c r="AV13" s="1236"/>
      <c r="AW13" s="1236"/>
      <c r="AX13" s="1236"/>
      <c r="AY13" s="1236"/>
      <c r="AZ13" s="1236"/>
      <c r="BA13" s="1236"/>
      <c r="BB13" s="1236"/>
      <c r="BC13" s="1236"/>
      <c r="BD13" s="1236"/>
      <c r="BE13" s="1236"/>
      <c r="BF13" s="1236"/>
      <c r="BG13" s="1236"/>
      <c r="BH13" s="1236"/>
      <c r="BI13" s="1236"/>
      <c r="BJ13" s="1236"/>
      <c r="BK13" s="1236"/>
      <c r="BL13" s="1253"/>
      <c r="BM13" s="802"/>
      <c r="BN13" s="831"/>
    </row>
    <row r="14" spans="1:112" ht="20.100000000000001" customHeight="1" x14ac:dyDescent="0.15">
      <c r="A14" s="801"/>
      <c r="B14" s="855" t="s">
        <v>690</v>
      </c>
      <c r="C14" s="805"/>
      <c r="D14" s="805"/>
      <c r="E14" s="805"/>
      <c r="F14" s="805"/>
      <c r="G14" s="805"/>
      <c r="H14" s="805"/>
      <c r="I14" s="805"/>
      <c r="J14" s="805"/>
      <c r="K14" s="805"/>
      <c r="L14" s="805"/>
      <c r="M14" s="805"/>
      <c r="N14" s="805"/>
      <c r="O14" s="805"/>
      <c r="P14" s="805"/>
      <c r="Q14" s="805"/>
      <c r="R14" s="805"/>
      <c r="S14" s="1353" t="str">
        <f>IF(入力シート!E167="","",入力シート!E167)</f>
        <v/>
      </c>
      <c r="T14" s="1354"/>
      <c r="U14" s="1354"/>
      <c r="V14" s="1354"/>
      <c r="W14" s="1354"/>
      <c r="X14" s="1354"/>
      <c r="Y14" s="1354"/>
      <c r="Z14" s="1354"/>
      <c r="AA14" s="1354"/>
      <c r="AB14" s="1354"/>
      <c r="AC14" s="1354"/>
      <c r="AD14" s="1354"/>
      <c r="AE14" s="1354"/>
      <c r="AF14" s="1354"/>
      <c r="AG14" s="1354"/>
      <c r="AH14" s="1354"/>
      <c r="AI14" s="1354"/>
      <c r="AJ14" s="1354"/>
      <c r="AK14" s="1354"/>
      <c r="AL14" s="1354"/>
      <c r="AM14" s="1354"/>
      <c r="AN14" s="1354"/>
      <c r="AO14" s="1354"/>
      <c r="AP14" s="1354"/>
      <c r="AQ14" s="1354"/>
      <c r="AR14" s="1354"/>
      <c r="AS14" s="1354"/>
      <c r="AT14" s="1354"/>
      <c r="AU14" s="1354"/>
      <c r="AV14" s="1354"/>
      <c r="AW14" s="1354"/>
      <c r="AX14" s="1354"/>
      <c r="AY14" s="1354"/>
      <c r="AZ14" s="1354"/>
      <c r="BA14" s="1354"/>
      <c r="BB14" s="1354"/>
      <c r="BC14" s="1354"/>
      <c r="BD14" s="1354"/>
      <c r="BE14" s="1354"/>
      <c r="BF14" s="1354"/>
      <c r="BG14" s="1354"/>
      <c r="BH14" s="1354"/>
      <c r="BI14" s="1354"/>
      <c r="BJ14" s="805" t="s">
        <v>781</v>
      </c>
      <c r="BK14" s="805"/>
      <c r="BL14" s="806"/>
      <c r="BM14" s="802"/>
      <c r="BN14" s="831"/>
    </row>
    <row r="15" spans="1:112" ht="20.100000000000001" customHeight="1" x14ac:dyDescent="0.15">
      <c r="A15" s="801"/>
      <c r="B15" s="855" t="s">
        <v>692</v>
      </c>
      <c r="C15" s="805"/>
      <c r="D15" s="805"/>
      <c r="E15" s="805"/>
      <c r="F15" s="805"/>
      <c r="G15" s="805"/>
      <c r="H15" s="805"/>
      <c r="I15" s="805"/>
      <c r="J15" s="805"/>
      <c r="K15" s="805"/>
      <c r="L15" s="805"/>
      <c r="M15" s="805"/>
      <c r="N15" s="805"/>
      <c r="O15" s="805"/>
      <c r="P15" s="805"/>
      <c r="Q15" s="805"/>
      <c r="R15" s="805"/>
      <c r="S15" s="1353" t="str">
        <f>IF(入力シート!E161="","",入力シート!E161)</f>
        <v/>
      </c>
      <c r="T15" s="1354"/>
      <c r="U15" s="1354"/>
      <c r="V15" s="1354"/>
      <c r="W15" s="1354"/>
      <c r="X15" s="1354"/>
      <c r="Y15" s="1354"/>
      <c r="Z15" s="1354"/>
      <c r="AA15" s="1354"/>
      <c r="AB15" s="1354"/>
      <c r="AC15" s="1354"/>
      <c r="AD15" s="1354"/>
      <c r="AE15" s="1354"/>
      <c r="AF15" s="1354"/>
      <c r="AG15" s="1354"/>
      <c r="AH15" s="1354"/>
      <c r="AI15" s="1354"/>
      <c r="AJ15" s="1354"/>
      <c r="AK15" s="1354"/>
      <c r="AL15" s="1354"/>
      <c r="AM15" s="1354"/>
      <c r="AN15" s="1354"/>
      <c r="AO15" s="1354"/>
      <c r="AP15" s="1354"/>
      <c r="AQ15" s="1354"/>
      <c r="AR15" s="1354"/>
      <c r="AS15" s="1354"/>
      <c r="AT15" s="1354"/>
      <c r="AU15" s="1354"/>
      <c r="AV15" s="1354"/>
      <c r="AW15" s="1354"/>
      <c r="AX15" s="1354"/>
      <c r="AY15" s="1354"/>
      <c r="AZ15" s="1354"/>
      <c r="BA15" s="1354"/>
      <c r="BB15" s="1354"/>
      <c r="BC15" s="1354"/>
      <c r="BD15" s="1354"/>
      <c r="BE15" s="1354"/>
      <c r="BF15" s="1354"/>
      <c r="BG15" s="1354"/>
      <c r="BH15" s="1354"/>
      <c r="BI15" s="1354"/>
      <c r="BJ15" s="805" t="s">
        <v>782</v>
      </c>
      <c r="BK15" s="805"/>
      <c r="BL15" s="806"/>
      <c r="BM15" s="802"/>
      <c r="BN15" s="831"/>
    </row>
    <row r="16" spans="1:112" ht="20.100000000000001" customHeight="1" x14ac:dyDescent="0.15">
      <c r="A16" s="801"/>
      <c r="B16" s="855" t="s">
        <v>693</v>
      </c>
      <c r="C16" s="805"/>
      <c r="D16" s="805"/>
      <c r="E16" s="805"/>
      <c r="F16" s="805"/>
      <c r="G16" s="805"/>
      <c r="H16" s="805"/>
      <c r="I16" s="805"/>
      <c r="J16" s="805"/>
      <c r="K16" s="805"/>
      <c r="L16" s="805"/>
      <c r="M16" s="805"/>
      <c r="N16" s="805"/>
      <c r="O16" s="805"/>
      <c r="P16" s="805"/>
      <c r="Q16" s="805"/>
      <c r="R16" s="805"/>
      <c r="S16" s="1524"/>
      <c r="T16" s="1525"/>
      <c r="U16" s="1525"/>
      <c r="V16" s="1525"/>
      <c r="W16" s="1525"/>
      <c r="X16" s="1525"/>
      <c r="Y16" s="1525"/>
      <c r="Z16" s="1525"/>
      <c r="AA16" s="1525"/>
      <c r="AB16" s="1525"/>
      <c r="AC16" s="1525"/>
      <c r="AD16" s="1525"/>
      <c r="AE16" s="1525"/>
      <c r="AF16" s="1525"/>
      <c r="AG16" s="1525"/>
      <c r="AH16" s="1525"/>
      <c r="AI16" s="1525"/>
      <c r="AJ16" s="1525"/>
      <c r="AK16" s="1525"/>
      <c r="AL16" s="805" t="s">
        <v>783</v>
      </c>
      <c r="AM16" s="805"/>
      <c r="AN16" s="805"/>
      <c r="AO16" s="1484"/>
      <c r="AP16" s="1484"/>
      <c r="AQ16" s="1484"/>
      <c r="AR16" s="1484"/>
      <c r="AS16" s="1484"/>
      <c r="AT16" s="1484"/>
      <c r="AU16" s="1484"/>
      <c r="AV16" s="1484"/>
      <c r="AW16" s="1484"/>
      <c r="AX16" s="1484"/>
      <c r="AY16" s="1484"/>
      <c r="AZ16" s="1484"/>
      <c r="BA16" s="1484"/>
      <c r="BB16" s="1484"/>
      <c r="BC16" s="1484"/>
      <c r="BD16" s="1484"/>
      <c r="BE16" s="1484"/>
      <c r="BF16" s="1484"/>
      <c r="BG16" s="1484"/>
      <c r="BH16" s="1484"/>
      <c r="BI16" s="1484"/>
      <c r="BJ16" s="805" t="s">
        <v>782</v>
      </c>
      <c r="BK16" s="805"/>
      <c r="BL16" s="806"/>
      <c r="BM16" s="802"/>
      <c r="BN16" s="831"/>
    </row>
    <row r="17" spans="1:66" ht="20.100000000000001" customHeight="1" x14ac:dyDescent="0.15">
      <c r="A17" s="801"/>
      <c r="B17" s="855" t="s">
        <v>695</v>
      </c>
      <c r="C17" s="805"/>
      <c r="D17" s="805"/>
      <c r="E17" s="805"/>
      <c r="F17" s="805"/>
      <c r="G17" s="805"/>
      <c r="H17" s="805"/>
      <c r="I17" s="805"/>
      <c r="J17" s="805"/>
      <c r="K17" s="805"/>
      <c r="L17" s="805"/>
      <c r="M17" s="805"/>
      <c r="N17" s="805"/>
      <c r="O17" s="805"/>
      <c r="P17" s="805"/>
      <c r="Q17" s="805"/>
      <c r="R17" s="805"/>
      <c r="S17" s="1524"/>
      <c r="T17" s="1525"/>
      <c r="U17" s="1525"/>
      <c r="V17" s="1525"/>
      <c r="W17" s="1525"/>
      <c r="X17" s="1525"/>
      <c r="Y17" s="1525"/>
      <c r="Z17" s="1525"/>
      <c r="AA17" s="1525"/>
      <c r="AB17" s="1525"/>
      <c r="AC17" s="1525"/>
      <c r="AD17" s="1525"/>
      <c r="AE17" s="1525"/>
      <c r="AF17" s="1525"/>
      <c r="AG17" s="1525"/>
      <c r="AH17" s="1525"/>
      <c r="AI17" s="1525"/>
      <c r="AJ17" s="1525"/>
      <c r="AK17" s="1525"/>
      <c r="AL17" s="1525"/>
      <c r="AM17" s="1525"/>
      <c r="AN17" s="1525"/>
      <c r="AO17" s="1525"/>
      <c r="AP17" s="1525"/>
      <c r="AQ17" s="1525"/>
      <c r="AR17" s="1525"/>
      <c r="AS17" s="1525"/>
      <c r="AT17" s="1525"/>
      <c r="AU17" s="1525"/>
      <c r="AV17" s="1525"/>
      <c r="AW17" s="1525"/>
      <c r="AX17" s="1525"/>
      <c r="AY17" s="1525"/>
      <c r="AZ17" s="1525"/>
      <c r="BA17" s="1525"/>
      <c r="BB17" s="1525"/>
      <c r="BC17" s="1525"/>
      <c r="BD17" s="1525"/>
      <c r="BE17" s="1525"/>
      <c r="BF17" s="1525"/>
      <c r="BG17" s="1525"/>
      <c r="BH17" s="1525"/>
      <c r="BI17" s="1525"/>
      <c r="BJ17" s="805" t="s">
        <v>784</v>
      </c>
      <c r="BK17" s="805"/>
      <c r="BL17" s="806"/>
      <c r="BM17" s="802"/>
      <c r="BN17" s="831"/>
    </row>
    <row r="18" spans="1:66" ht="20.100000000000001" customHeight="1" x14ac:dyDescent="0.15">
      <c r="A18" s="801"/>
      <c r="B18" s="855" t="s">
        <v>696</v>
      </c>
      <c r="C18" s="805"/>
      <c r="D18" s="805"/>
      <c r="E18" s="805"/>
      <c r="F18" s="805"/>
      <c r="G18" s="805"/>
      <c r="H18" s="805"/>
      <c r="I18" s="805"/>
      <c r="J18" s="805"/>
      <c r="K18" s="805"/>
      <c r="L18" s="805"/>
      <c r="M18" s="805"/>
      <c r="N18" s="805"/>
      <c r="O18" s="805"/>
      <c r="P18" s="805"/>
      <c r="Q18" s="805"/>
      <c r="R18" s="805"/>
      <c r="S18" s="805"/>
      <c r="T18" s="805"/>
      <c r="U18" s="805"/>
      <c r="V18" s="805"/>
      <c r="W18" s="805"/>
      <c r="X18" s="805"/>
      <c r="Y18" s="805"/>
      <c r="Z18" s="805"/>
      <c r="AA18" s="805"/>
      <c r="AB18" s="805"/>
      <c r="AC18" s="805"/>
      <c r="AD18" s="805"/>
      <c r="AE18" s="805"/>
      <c r="AF18" s="805"/>
      <c r="AG18" s="805"/>
      <c r="AH18" s="805"/>
      <c r="AI18" s="805"/>
      <c r="AJ18" s="805"/>
      <c r="AK18" s="1353" t="str">
        <f>IF(入力シート!E168="","",入力シート!E168)</f>
        <v/>
      </c>
      <c r="AL18" s="1354"/>
      <c r="AM18" s="1354"/>
      <c r="AN18" s="1354"/>
      <c r="AO18" s="1354"/>
      <c r="AP18" s="1354"/>
      <c r="AQ18" s="1354"/>
      <c r="AR18" s="1354"/>
      <c r="AS18" s="1354"/>
      <c r="AT18" s="1354"/>
      <c r="AU18" s="1354"/>
      <c r="AV18" s="1354"/>
      <c r="AW18" s="1354"/>
      <c r="AX18" s="1354"/>
      <c r="AY18" s="1354"/>
      <c r="AZ18" s="1354"/>
      <c r="BA18" s="1354"/>
      <c r="BB18" s="1354"/>
      <c r="BC18" s="1354"/>
      <c r="BD18" s="1354"/>
      <c r="BE18" s="1354"/>
      <c r="BF18" s="1354"/>
      <c r="BG18" s="1354"/>
      <c r="BH18" s="1354"/>
      <c r="BI18" s="1354"/>
      <c r="BJ18" s="805" t="s">
        <v>785</v>
      </c>
      <c r="BK18" s="805"/>
      <c r="BL18" s="806"/>
      <c r="BM18" s="802"/>
      <c r="BN18" s="831"/>
    </row>
    <row r="19" spans="1:66" ht="20.100000000000001" customHeight="1" x14ac:dyDescent="0.15">
      <c r="A19" s="801"/>
      <c r="B19" s="855" t="s">
        <v>697</v>
      </c>
      <c r="C19" s="805"/>
      <c r="D19" s="805"/>
      <c r="E19" s="805"/>
      <c r="F19" s="805"/>
      <c r="G19" s="805"/>
      <c r="H19" s="805"/>
      <c r="I19" s="805"/>
      <c r="J19" s="805"/>
      <c r="K19" s="805"/>
      <c r="L19" s="805"/>
      <c r="M19" s="805"/>
      <c r="N19" s="805"/>
      <c r="O19" s="805"/>
      <c r="P19" s="805"/>
      <c r="Q19" s="805"/>
      <c r="R19" s="805"/>
      <c r="S19" s="805"/>
      <c r="T19" s="805"/>
      <c r="U19" s="805"/>
      <c r="V19" s="805"/>
      <c r="W19" s="805"/>
      <c r="X19" s="805"/>
      <c r="Y19" s="805"/>
      <c r="Z19" s="805"/>
      <c r="AA19" s="805"/>
      <c r="AB19" s="805"/>
      <c r="AC19" s="805"/>
      <c r="AD19" s="805"/>
      <c r="AE19" s="805"/>
      <c r="AF19" s="805"/>
      <c r="AG19" s="805"/>
      <c r="AH19" s="805"/>
      <c r="AI19" s="805"/>
      <c r="AJ19" s="805"/>
      <c r="AK19" s="855" t="s">
        <v>579</v>
      </c>
      <c r="AL19" s="805"/>
      <c r="AM19" s="805"/>
      <c r="AN19" s="1354" t="str">
        <f>IF(入力シート!E169="","",入力シート!E169)</f>
        <v/>
      </c>
      <c r="AO19" s="1354"/>
      <c r="AP19" s="1354"/>
      <c r="AQ19" s="1354"/>
      <c r="AR19" s="1354"/>
      <c r="AS19" s="1354"/>
      <c r="AT19" s="1354"/>
      <c r="AU19" s="1354"/>
      <c r="AV19" s="805" t="s">
        <v>786</v>
      </c>
      <c r="AW19" s="809"/>
      <c r="AX19" s="805"/>
      <c r="AY19" s="805"/>
      <c r="AZ19" s="805"/>
      <c r="BA19" s="805"/>
      <c r="BB19" s="1354" t="str">
        <f>IF(入力シート!H169="","",入力シート!H169)</f>
        <v/>
      </c>
      <c r="BC19" s="1354"/>
      <c r="BD19" s="1354"/>
      <c r="BE19" s="1354"/>
      <c r="BF19" s="1354"/>
      <c r="BG19" s="1354"/>
      <c r="BH19" s="1354"/>
      <c r="BI19" s="1354"/>
      <c r="BJ19" s="805" t="s">
        <v>787</v>
      </c>
      <c r="BK19" s="805"/>
      <c r="BL19" s="806"/>
      <c r="BM19" s="802"/>
      <c r="BN19" s="831"/>
    </row>
    <row r="20" spans="1:66" ht="20.100000000000001" customHeight="1" x14ac:dyDescent="0.15">
      <c r="A20" s="801"/>
      <c r="B20" s="855" t="s">
        <v>699</v>
      </c>
      <c r="C20" s="805"/>
      <c r="D20" s="805"/>
      <c r="E20" s="805"/>
      <c r="F20" s="805"/>
      <c r="G20" s="805"/>
      <c r="H20" s="805"/>
      <c r="I20" s="805"/>
      <c r="J20" s="805"/>
      <c r="K20" s="805"/>
      <c r="L20" s="805"/>
      <c r="M20" s="805"/>
      <c r="N20" s="805"/>
      <c r="O20" s="805"/>
      <c r="P20" s="805"/>
      <c r="Q20" s="805"/>
      <c r="R20" s="805"/>
      <c r="S20" s="805"/>
      <c r="T20" s="805"/>
      <c r="U20" s="805"/>
      <c r="V20" s="805"/>
      <c r="W20" s="805"/>
      <c r="X20" s="805"/>
      <c r="Y20" s="805"/>
      <c r="Z20" s="805"/>
      <c r="AA20" s="805"/>
      <c r="AB20" s="805"/>
      <c r="AC20" s="805"/>
      <c r="AD20" s="805"/>
      <c r="AE20" s="805"/>
      <c r="AF20" s="805"/>
      <c r="AG20" s="805"/>
      <c r="AH20" s="805"/>
      <c r="AI20" s="805"/>
      <c r="AJ20" s="805"/>
      <c r="AK20" s="1524"/>
      <c r="AL20" s="1525"/>
      <c r="AM20" s="1525"/>
      <c r="AN20" s="1525"/>
      <c r="AO20" s="1525"/>
      <c r="AP20" s="1525"/>
      <c r="AQ20" s="1525"/>
      <c r="AR20" s="1525"/>
      <c r="AS20" s="1525"/>
      <c r="AT20" s="1525"/>
      <c r="AU20" s="1525"/>
      <c r="AV20" s="1525"/>
      <c r="AW20" s="1525"/>
      <c r="AX20" s="1525"/>
      <c r="AY20" s="1525"/>
      <c r="AZ20" s="1525"/>
      <c r="BA20" s="1525"/>
      <c r="BB20" s="1525"/>
      <c r="BC20" s="1525"/>
      <c r="BD20" s="1525"/>
      <c r="BE20" s="1525"/>
      <c r="BF20" s="1525"/>
      <c r="BG20" s="1525"/>
      <c r="BH20" s="1525"/>
      <c r="BI20" s="1525"/>
      <c r="BJ20" s="805" t="s">
        <v>788</v>
      </c>
      <c r="BK20" s="805"/>
      <c r="BL20" s="806"/>
      <c r="BM20" s="802"/>
      <c r="BN20" s="831"/>
    </row>
    <row r="21" spans="1:66" ht="20.100000000000001" customHeight="1" x14ac:dyDescent="0.15">
      <c r="A21" s="801"/>
      <c r="B21" s="855" t="s">
        <v>701</v>
      </c>
      <c r="C21" s="805"/>
      <c r="D21" s="805"/>
      <c r="E21" s="805"/>
      <c r="F21" s="805"/>
      <c r="G21" s="805"/>
      <c r="H21" s="805"/>
      <c r="I21" s="805"/>
      <c r="J21" s="805"/>
      <c r="K21" s="805"/>
      <c r="L21" s="805"/>
      <c r="M21" s="805"/>
      <c r="N21" s="805"/>
      <c r="O21" s="805"/>
      <c r="P21" s="805"/>
      <c r="Q21" s="805"/>
      <c r="R21" s="805"/>
      <c r="S21" s="1353" t="str">
        <f>IF(入力シート!E171="","",入力シート!E171)</f>
        <v/>
      </c>
      <c r="T21" s="1354"/>
      <c r="U21" s="1354"/>
      <c r="V21" s="1354"/>
      <c r="W21" s="1354"/>
      <c r="X21" s="1354"/>
      <c r="Y21" s="805" t="s">
        <v>789</v>
      </c>
      <c r="Z21" s="805"/>
      <c r="AA21" s="805"/>
      <c r="AB21" s="1354" t="str">
        <f>IF(入力シート!H171="","",入力シート!H171)</f>
        <v/>
      </c>
      <c r="AC21" s="1354"/>
      <c r="AD21" s="1354"/>
      <c r="AE21" s="1354"/>
      <c r="AF21" s="1354"/>
      <c r="AG21" s="1354"/>
      <c r="AH21" s="805" t="s">
        <v>790</v>
      </c>
      <c r="AI21" s="805"/>
      <c r="AJ21" s="806"/>
      <c r="AK21" s="978" t="s">
        <v>894</v>
      </c>
      <c r="AL21" s="978"/>
      <c r="AM21" s="978"/>
      <c r="AN21" s="978"/>
      <c r="AO21" s="978"/>
      <c r="AP21" s="978"/>
      <c r="AQ21" s="978"/>
      <c r="AR21" s="978"/>
      <c r="AS21" s="978"/>
      <c r="AT21" s="978"/>
      <c r="AU21" s="1353" t="str">
        <f>IF(入力シート!E170="","",入力シート!E170)</f>
        <v/>
      </c>
      <c r="AV21" s="1354"/>
      <c r="AW21" s="1354"/>
      <c r="AX21" s="1354"/>
      <c r="AY21" s="1354"/>
      <c r="AZ21" s="1354"/>
      <c r="BA21" s="805" t="s">
        <v>789</v>
      </c>
      <c r="BB21" s="805"/>
      <c r="BC21" s="805"/>
      <c r="BD21" s="1354" t="str">
        <f>IF(入力シート!H170="","",入力シート!H170)</f>
        <v/>
      </c>
      <c r="BE21" s="1354"/>
      <c r="BF21" s="1354"/>
      <c r="BG21" s="1354"/>
      <c r="BH21" s="1354"/>
      <c r="BI21" s="1354"/>
      <c r="BJ21" s="805" t="s">
        <v>790</v>
      </c>
      <c r="BK21" s="805"/>
      <c r="BL21" s="806"/>
      <c r="BM21" s="802"/>
      <c r="BN21" s="831"/>
    </row>
    <row r="22" spans="1:66" ht="20.100000000000001" customHeight="1" x14ac:dyDescent="0.15">
      <c r="A22" s="801"/>
      <c r="B22" s="856" t="s">
        <v>897</v>
      </c>
      <c r="C22" s="836"/>
      <c r="D22" s="836"/>
      <c r="E22" s="836"/>
      <c r="F22" s="836"/>
      <c r="G22" s="836"/>
      <c r="H22" s="836"/>
      <c r="I22" s="836"/>
      <c r="J22" s="836"/>
      <c r="K22" s="836"/>
      <c r="L22" s="836"/>
      <c r="M22" s="836"/>
      <c r="N22" s="836"/>
      <c r="O22" s="836"/>
      <c r="P22" s="836"/>
      <c r="Q22" s="836"/>
      <c r="R22" s="857"/>
      <c r="S22" s="858" t="s">
        <v>704</v>
      </c>
      <c r="T22" s="859"/>
      <c r="U22" s="859"/>
      <c r="V22" s="859"/>
      <c r="W22" s="859"/>
      <c r="X22" s="859"/>
      <c r="Y22" s="859"/>
      <c r="Z22" s="859"/>
      <c r="AA22" s="859"/>
      <c r="AB22" s="859"/>
      <c r="AC22" s="859"/>
      <c r="AD22" s="859"/>
      <c r="AE22" s="859"/>
      <c r="AF22" s="859"/>
      <c r="AG22" s="859"/>
      <c r="AH22" s="859"/>
      <c r="AI22" s="859"/>
      <c r="AJ22" s="859"/>
      <c r="AK22" s="859"/>
      <c r="AL22" s="859"/>
      <c r="AM22" s="859"/>
      <c r="AN22" s="859"/>
      <c r="AO22" s="859"/>
      <c r="AP22" s="859"/>
      <c r="AQ22" s="1550" t="str">
        <f>IF(入力シート!E172="","",入力シート!E172)</f>
        <v/>
      </c>
      <c r="AR22" s="1551"/>
      <c r="AS22" s="1551"/>
      <c r="AT22" s="1551"/>
      <c r="AU22" s="1551"/>
      <c r="AV22" s="1551"/>
      <c r="AW22" s="1551"/>
      <c r="AX22" s="1551"/>
      <c r="AY22" s="1551"/>
      <c r="AZ22" s="1551"/>
      <c r="BA22" s="1551"/>
      <c r="BB22" s="1551"/>
      <c r="BC22" s="1551"/>
      <c r="BD22" s="1551"/>
      <c r="BE22" s="1551"/>
      <c r="BF22" s="1551"/>
      <c r="BG22" s="1551"/>
      <c r="BH22" s="1551"/>
      <c r="BI22" s="1551"/>
      <c r="BJ22" s="859" t="s">
        <v>589</v>
      </c>
      <c r="BK22" s="859"/>
      <c r="BL22" s="861"/>
      <c r="BM22" s="802"/>
      <c r="BN22" s="831"/>
    </row>
    <row r="23" spans="1:66" ht="20.100000000000001" customHeight="1" x14ac:dyDescent="0.15">
      <c r="A23" s="801"/>
      <c r="B23" s="862"/>
      <c r="C23" s="818"/>
      <c r="D23" s="818"/>
      <c r="E23" s="818"/>
      <c r="F23" s="818"/>
      <c r="G23" s="818"/>
      <c r="H23" s="818"/>
      <c r="I23" s="818"/>
      <c r="J23" s="818"/>
      <c r="K23" s="818"/>
      <c r="L23" s="818"/>
      <c r="M23" s="818"/>
      <c r="N23" s="818"/>
      <c r="O23" s="818"/>
      <c r="P23" s="818"/>
      <c r="Q23" s="818"/>
      <c r="R23" s="863"/>
      <c r="S23" s="864" t="s">
        <v>705</v>
      </c>
      <c r="T23" s="865"/>
      <c r="U23" s="865"/>
      <c r="V23" s="865"/>
      <c r="W23" s="865"/>
      <c r="X23" s="865"/>
      <c r="Y23" s="865"/>
      <c r="Z23" s="865"/>
      <c r="AA23" s="865"/>
      <c r="AB23" s="865"/>
      <c r="AC23" s="865"/>
      <c r="AD23" s="865"/>
      <c r="AE23" s="865"/>
      <c r="AF23" s="865"/>
      <c r="AG23" s="865"/>
      <c r="AH23" s="865"/>
      <c r="AI23" s="865"/>
      <c r="AJ23" s="865"/>
      <c r="AK23" s="865"/>
      <c r="AL23" s="865"/>
      <c r="AM23" s="865"/>
      <c r="AN23" s="865"/>
      <c r="AO23" s="865"/>
      <c r="AP23" s="865"/>
      <c r="AQ23" s="1423" t="str">
        <f>IF(入力シート!E173="","",入力シート!E173)</f>
        <v/>
      </c>
      <c r="AR23" s="1424"/>
      <c r="AS23" s="1424"/>
      <c r="AT23" s="1424"/>
      <c r="AU23" s="1424"/>
      <c r="AV23" s="1424"/>
      <c r="AW23" s="1424"/>
      <c r="AX23" s="1424"/>
      <c r="AY23" s="1424"/>
      <c r="AZ23" s="1424"/>
      <c r="BA23" s="1424"/>
      <c r="BB23" s="1424"/>
      <c r="BC23" s="1424"/>
      <c r="BD23" s="1424"/>
      <c r="BE23" s="1424"/>
      <c r="BF23" s="1424"/>
      <c r="BG23" s="1424"/>
      <c r="BH23" s="1424"/>
      <c r="BI23" s="1424"/>
      <c r="BJ23" s="865" t="s">
        <v>589</v>
      </c>
      <c r="BK23" s="865"/>
      <c r="BL23" s="866"/>
      <c r="BM23" s="802"/>
      <c r="BN23" s="831"/>
    </row>
    <row r="24" spans="1:66" ht="20.100000000000001" customHeight="1" x14ac:dyDescent="0.15">
      <c r="A24" s="801"/>
      <c r="B24" s="856" t="s">
        <v>791</v>
      </c>
      <c r="C24" s="836"/>
      <c r="D24" s="836"/>
      <c r="E24" s="836"/>
      <c r="F24" s="836"/>
      <c r="G24" s="836"/>
      <c r="H24" s="836"/>
      <c r="I24" s="836"/>
      <c r="J24" s="836"/>
      <c r="K24" s="836"/>
      <c r="L24" s="836"/>
      <c r="M24" s="836"/>
      <c r="N24" s="836"/>
      <c r="O24" s="836"/>
      <c r="P24" s="836"/>
      <c r="Q24" s="836"/>
      <c r="R24" s="857"/>
      <c r="S24" s="858" t="s">
        <v>707</v>
      </c>
      <c r="T24" s="859"/>
      <c r="U24" s="859"/>
      <c r="V24" s="859"/>
      <c r="W24" s="859"/>
      <c r="X24" s="859"/>
      <c r="Y24" s="859"/>
      <c r="Z24" s="859"/>
      <c r="AA24" s="859"/>
      <c r="AB24" s="859"/>
      <c r="AC24" s="859"/>
      <c r="AD24" s="859"/>
      <c r="AE24" s="859"/>
      <c r="AF24" s="859"/>
      <c r="AG24" s="859"/>
      <c r="AH24" s="859"/>
      <c r="AI24" s="859"/>
      <c r="AJ24" s="859"/>
      <c r="AK24" s="859"/>
      <c r="AL24" s="859"/>
      <c r="AM24" s="859"/>
      <c r="AN24" s="859"/>
      <c r="AO24" s="859"/>
      <c r="AP24" s="859"/>
      <c r="AQ24" s="1401" t="str">
        <f>IF(入力シート!E174="","",入力シート!E174)</f>
        <v/>
      </c>
      <c r="AR24" s="1402"/>
      <c r="AS24" s="1402"/>
      <c r="AT24" s="1402"/>
      <c r="AU24" s="1402"/>
      <c r="AV24" s="1402"/>
      <c r="AW24" s="1402"/>
      <c r="AX24" s="1402"/>
      <c r="AY24" s="859" t="s">
        <v>792</v>
      </c>
      <c r="AZ24" s="859"/>
      <c r="BA24" s="859"/>
      <c r="BB24" s="859"/>
      <c r="BC24" s="1402" t="str">
        <f>IF(入力シート!H174="","",入力シート!H174)</f>
        <v/>
      </c>
      <c r="BD24" s="1402"/>
      <c r="BE24" s="1402"/>
      <c r="BF24" s="1402"/>
      <c r="BG24" s="1402"/>
      <c r="BH24" s="1402"/>
      <c r="BI24" s="1402"/>
      <c r="BJ24" s="859" t="s">
        <v>790</v>
      </c>
      <c r="BK24" s="859"/>
      <c r="BL24" s="861"/>
      <c r="BM24" s="807"/>
      <c r="BN24" s="831"/>
    </row>
    <row r="25" spans="1:66" ht="20.100000000000001" customHeight="1" x14ac:dyDescent="0.15">
      <c r="A25" s="801"/>
      <c r="B25" s="862"/>
      <c r="C25" s="818"/>
      <c r="D25" s="818"/>
      <c r="E25" s="818"/>
      <c r="F25" s="818"/>
      <c r="G25" s="818"/>
      <c r="H25" s="818"/>
      <c r="I25" s="818"/>
      <c r="J25" s="818"/>
      <c r="K25" s="818"/>
      <c r="L25" s="818"/>
      <c r="M25" s="818"/>
      <c r="N25" s="818"/>
      <c r="O25" s="818"/>
      <c r="P25" s="818"/>
      <c r="Q25" s="818"/>
      <c r="R25" s="863"/>
      <c r="S25" s="864" t="s">
        <v>708</v>
      </c>
      <c r="T25" s="865"/>
      <c r="U25" s="865"/>
      <c r="V25" s="865"/>
      <c r="W25" s="865"/>
      <c r="X25" s="865"/>
      <c r="Y25" s="865"/>
      <c r="Z25" s="865"/>
      <c r="AA25" s="865"/>
      <c r="AB25" s="865"/>
      <c r="AC25" s="865"/>
      <c r="AD25" s="865"/>
      <c r="AE25" s="865"/>
      <c r="AF25" s="865"/>
      <c r="AG25" s="865"/>
      <c r="AH25" s="865"/>
      <c r="AI25" s="865"/>
      <c r="AJ25" s="865"/>
      <c r="AK25" s="865"/>
      <c r="AL25" s="865"/>
      <c r="AM25" s="865"/>
      <c r="AN25" s="865"/>
      <c r="AO25" s="865"/>
      <c r="AP25" s="865"/>
      <c r="AQ25" s="1423">
        <f>IF(入力シート!E175="","",入力シート!E175)</f>
        <v>50.1</v>
      </c>
      <c r="AR25" s="1424"/>
      <c r="AS25" s="1424"/>
      <c r="AT25" s="1424"/>
      <c r="AU25" s="1424"/>
      <c r="AV25" s="1424"/>
      <c r="AW25" s="1424"/>
      <c r="AX25" s="1424"/>
      <c r="AY25" s="1424"/>
      <c r="AZ25" s="1424"/>
      <c r="BA25" s="1424"/>
      <c r="BB25" s="1424"/>
      <c r="BC25" s="1424"/>
      <c r="BD25" s="1424"/>
      <c r="BE25" s="1424"/>
      <c r="BF25" s="1424"/>
      <c r="BG25" s="1424"/>
      <c r="BH25" s="1424"/>
      <c r="BI25" s="1424"/>
      <c r="BJ25" s="865" t="s">
        <v>790</v>
      </c>
      <c r="BK25" s="865"/>
      <c r="BL25" s="866"/>
      <c r="BM25" s="807"/>
      <c r="BN25" s="831"/>
    </row>
    <row r="26" spans="1:66" ht="20.100000000000001" customHeight="1" x14ac:dyDescent="0.15">
      <c r="A26" s="801"/>
      <c r="B26" s="855" t="s">
        <v>709</v>
      </c>
      <c r="C26" s="805"/>
      <c r="D26" s="805"/>
      <c r="E26" s="805"/>
      <c r="F26" s="805"/>
      <c r="G26" s="805"/>
      <c r="H26" s="805"/>
      <c r="I26" s="805"/>
      <c r="J26" s="805"/>
      <c r="K26" s="805"/>
      <c r="L26" s="805"/>
      <c r="M26" s="805"/>
      <c r="N26" s="805"/>
      <c r="O26" s="805"/>
      <c r="P26" s="805"/>
      <c r="Q26" s="805"/>
      <c r="R26" s="805"/>
      <c r="S26" s="805"/>
      <c r="T26" s="805"/>
      <c r="U26" s="805"/>
      <c r="V26" s="805"/>
      <c r="W26" s="805"/>
      <c r="X26" s="805"/>
      <c r="Y26" s="805"/>
      <c r="Z26" s="805"/>
      <c r="AA26" s="805"/>
      <c r="AB26" s="805"/>
      <c r="AC26" s="805"/>
      <c r="AD26" s="805"/>
      <c r="AE26" s="805"/>
      <c r="AF26" s="805"/>
      <c r="AG26" s="805"/>
      <c r="AH26" s="805"/>
      <c r="AI26" s="805"/>
      <c r="AJ26" s="805"/>
      <c r="AK26" s="805"/>
      <c r="AL26" s="805"/>
      <c r="AM26" s="805"/>
      <c r="AN26" s="805"/>
      <c r="AO26" s="805"/>
      <c r="AP26" s="805"/>
      <c r="AQ26" s="1547"/>
      <c r="AR26" s="1548"/>
      <c r="AS26" s="1548"/>
      <c r="AT26" s="1548"/>
      <c r="AU26" s="1548"/>
      <c r="AV26" s="1548"/>
      <c r="AW26" s="1548"/>
      <c r="AX26" s="1548"/>
      <c r="AY26" s="1548"/>
      <c r="AZ26" s="1548"/>
      <c r="BA26" s="1548"/>
      <c r="BB26" s="1548"/>
      <c r="BC26" s="1548"/>
      <c r="BD26" s="1548"/>
      <c r="BE26" s="1548"/>
      <c r="BF26" s="1548"/>
      <c r="BG26" s="1548"/>
      <c r="BH26" s="1548"/>
      <c r="BI26" s="1548"/>
      <c r="BJ26" s="1548"/>
      <c r="BK26" s="1548"/>
      <c r="BL26" s="1549"/>
      <c r="BM26" s="802"/>
      <c r="BN26" s="831"/>
    </row>
    <row r="27" spans="1:66" ht="20.100000000000001" customHeight="1" x14ac:dyDescent="0.15">
      <c r="A27" s="801"/>
      <c r="B27" s="855" t="s">
        <v>793</v>
      </c>
      <c r="C27" s="805"/>
      <c r="D27" s="805"/>
      <c r="E27" s="805"/>
      <c r="F27" s="805"/>
      <c r="G27" s="805"/>
      <c r="H27" s="805"/>
      <c r="I27" s="805"/>
      <c r="J27" s="805"/>
      <c r="K27" s="805"/>
      <c r="L27" s="805"/>
      <c r="M27" s="805"/>
      <c r="N27" s="805"/>
      <c r="O27" s="805"/>
      <c r="P27" s="805"/>
      <c r="Q27" s="805"/>
      <c r="R27" s="805"/>
      <c r="S27" s="805"/>
      <c r="T27" s="805"/>
      <c r="U27" s="805"/>
      <c r="V27" s="805"/>
      <c r="W27" s="805"/>
      <c r="X27" s="805"/>
      <c r="Y27" s="805"/>
      <c r="Z27" s="805"/>
      <c r="AA27" s="805"/>
      <c r="AB27" s="805"/>
      <c r="AC27" s="805"/>
      <c r="AD27" s="805"/>
      <c r="AE27" s="805"/>
      <c r="AF27" s="805"/>
      <c r="AG27" s="805"/>
      <c r="AH27" s="805"/>
      <c r="AI27" s="805"/>
      <c r="AJ27" s="805"/>
      <c r="AK27" s="805"/>
      <c r="AL27" s="805"/>
      <c r="AM27" s="805"/>
      <c r="AN27" s="805"/>
      <c r="AO27" s="805"/>
      <c r="AP27" s="805"/>
      <c r="AQ27" s="1547"/>
      <c r="AR27" s="1548"/>
      <c r="AS27" s="1548"/>
      <c r="AT27" s="1548"/>
      <c r="AU27" s="1548"/>
      <c r="AV27" s="1548"/>
      <c r="AW27" s="1548"/>
      <c r="AX27" s="1548"/>
      <c r="AY27" s="1548"/>
      <c r="AZ27" s="1548"/>
      <c r="BA27" s="1548"/>
      <c r="BB27" s="1548"/>
      <c r="BC27" s="1548"/>
      <c r="BD27" s="1548"/>
      <c r="BE27" s="1548"/>
      <c r="BF27" s="1548"/>
      <c r="BG27" s="1548"/>
      <c r="BH27" s="1548"/>
      <c r="BI27" s="1548"/>
      <c r="BJ27" s="1548"/>
      <c r="BK27" s="1548"/>
      <c r="BL27" s="1549"/>
      <c r="BM27" s="802"/>
      <c r="BN27" s="831"/>
    </row>
    <row r="28" spans="1:66" ht="20.100000000000001" customHeight="1" x14ac:dyDescent="0.15">
      <c r="A28" s="801"/>
      <c r="B28" s="855" t="s">
        <v>794</v>
      </c>
      <c r="C28" s="805"/>
      <c r="D28" s="805"/>
      <c r="E28" s="805"/>
      <c r="F28" s="805"/>
      <c r="G28" s="805"/>
      <c r="H28" s="805"/>
      <c r="I28" s="805"/>
      <c r="J28" s="805"/>
      <c r="K28" s="805"/>
      <c r="L28" s="805"/>
      <c r="M28" s="805"/>
      <c r="N28" s="805"/>
      <c r="O28" s="805"/>
      <c r="P28" s="805"/>
      <c r="Q28" s="805"/>
      <c r="R28" s="805"/>
      <c r="S28" s="805"/>
      <c r="T28" s="805"/>
      <c r="U28" s="805"/>
      <c r="V28" s="805"/>
      <c r="W28" s="805"/>
      <c r="X28" s="805"/>
      <c r="Y28" s="805"/>
      <c r="Z28" s="805"/>
      <c r="AA28" s="805"/>
      <c r="AB28" s="805"/>
      <c r="AC28" s="805"/>
      <c r="AD28" s="805"/>
      <c r="AE28" s="805"/>
      <c r="AF28" s="805"/>
      <c r="AG28" s="805"/>
      <c r="AH28" s="805"/>
      <c r="AI28" s="805"/>
      <c r="AJ28" s="805"/>
      <c r="AK28" s="805"/>
      <c r="AL28" s="805"/>
      <c r="AM28" s="805"/>
      <c r="AN28" s="805"/>
      <c r="AO28" s="805"/>
      <c r="AP28" s="805"/>
      <c r="AQ28" s="855"/>
      <c r="AR28" s="805"/>
      <c r="AS28" s="805"/>
      <c r="AT28" s="805"/>
      <c r="AU28" s="805"/>
      <c r="AV28" s="805"/>
      <c r="AW28" s="805" t="s">
        <v>711</v>
      </c>
      <c r="AX28" s="805"/>
      <c r="AY28" s="805"/>
      <c r="AZ28" s="805"/>
      <c r="BA28" s="805"/>
      <c r="BB28" s="805"/>
      <c r="BC28" s="805"/>
      <c r="BD28" s="805"/>
      <c r="BE28" s="805"/>
      <c r="BF28" s="805"/>
      <c r="BG28" s="805"/>
      <c r="BH28" s="805"/>
      <c r="BI28" s="805"/>
      <c r="BJ28" s="805"/>
      <c r="BK28" s="805"/>
      <c r="BL28" s="806"/>
      <c r="BM28" s="802"/>
      <c r="BN28" s="831"/>
    </row>
    <row r="29" spans="1:66" ht="20.100000000000001" customHeight="1" x14ac:dyDescent="0.15">
      <c r="A29" s="801"/>
      <c r="B29" s="856" t="s">
        <v>712</v>
      </c>
      <c r="C29" s="836"/>
      <c r="D29" s="836"/>
      <c r="E29" s="836"/>
      <c r="F29" s="836"/>
      <c r="G29" s="836"/>
      <c r="H29" s="836"/>
      <c r="I29" s="836"/>
      <c r="J29" s="836"/>
      <c r="K29" s="836"/>
      <c r="L29" s="836"/>
      <c r="M29" s="836"/>
      <c r="N29" s="836"/>
      <c r="O29" s="836"/>
      <c r="P29" s="836"/>
      <c r="Q29" s="836"/>
      <c r="R29" s="836"/>
      <c r="S29" s="836"/>
      <c r="T29" s="836"/>
      <c r="U29" s="836"/>
      <c r="V29" s="836"/>
      <c r="W29" s="836"/>
      <c r="X29" s="836"/>
      <c r="Y29" s="836"/>
      <c r="Z29" s="836"/>
      <c r="AA29" s="836"/>
      <c r="AB29" s="836"/>
      <c r="AC29" s="836"/>
      <c r="AD29" s="836"/>
      <c r="AE29" s="836"/>
      <c r="AF29" s="836"/>
      <c r="AG29" s="836"/>
      <c r="AH29" s="836"/>
      <c r="AI29" s="836"/>
      <c r="AJ29" s="836"/>
      <c r="AK29" s="836"/>
      <c r="AL29" s="836"/>
      <c r="AM29" s="836"/>
      <c r="AN29" s="836"/>
      <c r="AO29" s="836"/>
      <c r="AP29" s="857"/>
      <c r="AQ29" s="1504"/>
      <c r="AR29" s="1505"/>
      <c r="AS29" s="1505"/>
      <c r="AT29" s="1505"/>
      <c r="AU29" s="1505"/>
      <c r="AV29" s="1505"/>
      <c r="AW29" s="1505"/>
      <c r="AX29" s="1505"/>
      <c r="AY29" s="859" t="s">
        <v>795</v>
      </c>
      <c r="AZ29" s="859"/>
      <c r="BA29" s="1484"/>
      <c r="BB29" s="1484"/>
      <c r="BC29" s="1484"/>
      <c r="BD29" s="1484"/>
      <c r="BE29" s="1484"/>
      <c r="BF29" s="1484"/>
      <c r="BG29" s="1484"/>
      <c r="BH29" s="1484"/>
      <c r="BI29" s="1484"/>
      <c r="BJ29" s="859" t="s">
        <v>607</v>
      </c>
      <c r="BK29" s="859"/>
      <c r="BL29" s="861"/>
      <c r="BM29" s="802"/>
      <c r="BN29" s="831"/>
    </row>
    <row r="30" spans="1:66" ht="20.100000000000001" customHeight="1" x14ac:dyDescent="0.15">
      <c r="A30" s="801"/>
      <c r="B30" s="856" t="s">
        <v>796</v>
      </c>
      <c r="C30" s="836"/>
      <c r="D30" s="836"/>
      <c r="E30" s="836"/>
      <c r="F30" s="836"/>
      <c r="G30" s="836"/>
      <c r="H30" s="836"/>
      <c r="I30" s="836"/>
      <c r="J30" s="836"/>
      <c r="K30" s="836"/>
      <c r="L30" s="836"/>
      <c r="M30" s="836"/>
      <c r="N30" s="836"/>
      <c r="O30" s="836"/>
      <c r="P30" s="836"/>
      <c r="Q30" s="836"/>
      <c r="R30" s="836"/>
      <c r="S30" s="836"/>
      <c r="T30" s="836"/>
      <c r="U30" s="836"/>
      <c r="V30" s="836"/>
      <c r="W30" s="836"/>
      <c r="X30" s="836"/>
      <c r="Y30" s="836"/>
      <c r="Z30" s="836"/>
      <c r="AA30" s="836"/>
      <c r="AB30" s="836"/>
      <c r="AC30" s="836"/>
      <c r="AD30" s="836"/>
      <c r="AE30" s="836"/>
      <c r="AF30" s="836"/>
      <c r="AG30" s="836"/>
      <c r="AH30" s="836"/>
      <c r="AI30" s="836"/>
      <c r="AJ30" s="836"/>
      <c r="AK30" s="836"/>
      <c r="AL30" s="836"/>
      <c r="AM30" s="836"/>
      <c r="AN30" s="836"/>
      <c r="AO30" s="836"/>
      <c r="AP30" s="836"/>
      <c r="AQ30" s="1252" t="str">
        <f>IF(入力シート!E176="","",IF(入力シート!E176="選択してください","",入力シート!E176))</f>
        <v/>
      </c>
      <c r="AR30" s="1236"/>
      <c r="AS30" s="1236"/>
      <c r="AT30" s="1236"/>
      <c r="AU30" s="1236"/>
      <c r="AV30" s="1236"/>
      <c r="AW30" s="1236"/>
      <c r="AX30" s="1236"/>
      <c r="AY30" s="1236"/>
      <c r="AZ30" s="1236"/>
      <c r="BA30" s="1236"/>
      <c r="BB30" s="1236"/>
      <c r="BC30" s="1236"/>
      <c r="BD30" s="1236"/>
      <c r="BE30" s="1236"/>
      <c r="BF30" s="1236"/>
      <c r="BG30" s="1236"/>
      <c r="BH30" s="1236"/>
      <c r="BI30" s="1236"/>
      <c r="BJ30" s="1236"/>
      <c r="BK30" s="1236"/>
      <c r="BL30" s="1253"/>
      <c r="BM30" s="802"/>
      <c r="BN30" s="831"/>
    </row>
    <row r="31" spans="1:66" ht="20.100000000000001" customHeight="1" x14ac:dyDescent="0.15">
      <c r="A31" s="801"/>
      <c r="B31" s="855" t="s">
        <v>797</v>
      </c>
      <c r="C31" s="805"/>
      <c r="D31" s="805"/>
      <c r="E31" s="805"/>
      <c r="F31" s="805"/>
      <c r="G31" s="805"/>
      <c r="H31" s="805"/>
      <c r="I31" s="805"/>
      <c r="J31" s="805"/>
      <c r="K31" s="805"/>
      <c r="L31" s="805"/>
      <c r="M31" s="805"/>
      <c r="N31" s="805"/>
      <c r="O31" s="805"/>
      <c r="P31" s="805"/>
      <c r="Q31" s="805"/>
      <c r="R31" s="805"/>
      <c r="S31" s="805"/>
      <c r="T31" s="805"/>
      <c r="U31" s="805"/>
      <c r="V31" s="805"/>
      <c r="W31" s="805"/>
      <c r="X31" s="805"/>
      <c r="Y31" s="805"/>
      <c r="Z31" s="805"/>
      <c r="AA31" s="805"/>
      <c r="AB31" s="805"/>
      <c r="AC31" s="805"/>
      <c r="AD31" s="805"/>
      <c r="AE31" s="805"/>
      <c r="AF31" s="805"/>
      <c r="AG31" s="805"/>
      <c r="AH31" s="805"/>
      <c r="AI31" s="805"/>
      <c r="AJ31" s="805"/>
      <c r="AK31" s="805"/>
      <c r="AL31" s="805"/>
      <c r="AM31" s="805"/>
      <c r="AN31" s="805"/>
      <c r="AO31" s="805"/>
      <c r="AP31" s="805"/>
      <c r="AQ31" s="1547"/>
      <c r="AR31" s="1548"/>
      <c r="AS31" s="1548"/>
      <c r="AT31" s="1548"/>
      <c r="AU31" s="1548"/>
      <c r="AV31" s="1548"/>
      <c r="AW31" s="1548"/>
      <c r="AX31" s="1548"/>
      <c r="AY31" s="1548"/>
      <c r="AZ31" s="1548"/>
      <c r="BA31" s="1548"/>
      <c r="BB31" s="1548"/>
      <c r="BC31" s="1548"/>
      <c r="BD31" s="1548"/>
      <c r="BE31" s="1548"/>
      <c r="BF31" s="1548"/>
      <c r="BG31" s="1548"/>
      <c r="BH31" s="1548"/>
      <c r="BI31" s="1548"/>
      <c r="BJ31" s="1548"/>
      <c r="BK31" s="1548"/>
      <c r="BL31" s="1549"/>
      <c r="BM31" s="802"/>
      <c r="BN31" s="831"/>
    </row>
    <row r="32" spans="1:66" ht="20.100000000000001" customHeight="1" x14ac:dyDescent="0.15">
      <c r="A32" s="801"/>
      <c r="B32" s="855" t="s">
        <v>798</v>
      </c>
      <c r="C32" s="805"/>
      <c r="D32" s="805"/>
      <c r="E32" s="805"/>
      <c r="F32" s="805"/>
      <c r="G32" s="805"/>
      <c r="H32" s="805"/>
      <c r="I32" s="805"/>
      <c r="J32" s="805"/>
      <c r="K32" s="805"/>
      <c r="L32" s="805"/>
      <c r="M32" s="805"/>
      <c r="N32" s="805"/>
      <c r="O32" s="805"/>
      <c r="P32" s="805"/>
      <c r="Q32" s="805"/>
      <c r="R32" s="805"/>
      <c r="S32" s="805"/>
      <c r="T32" s="805"/>
      <c r="U32" s="805"/>
      <c r="V32" s="805"/>
      <c r="W32" s="805"/>
      <c r="X32" s="805"/>
      <c r="Y32" s="805"/>
      <c r="Z32" s="805"/>
      <c r="AA32" s="805"/>
      <c r="AB32" s="805"/>
      <c r="AC32" s="805"/>
      <c r="AD32" s="805"/>
      <c r="AE32" s="805"/>
      <c r="AF32" s="805"/>
      <c r="AG32" s="805"/>
      <c r="AH32" s="805"/>
      <c r="AI32" s="805"/>
      <c r="AJ32" s="805"/>
      <c r="AK32" s="805"/>
      <c r="AL32" s="805"/>
      <c r="AM32" s="805"/>
      <c r="AN32" s="805"/>
      <c r="AO32" s="805"/>
      <c r="AP32" s="805"/>
      <c r="AQ32" s="1252" t="str">
        <f>IF(入力シート!E177="","",IF(入力シート!E177="選択してください","",入力シート!E177))</f>
        <v/>
      </c>
      <c r="AR32" s="1236"/>
      <c r="AS32" s="1236"/>
      <c r="AT32" s="1236"/>
      <c r="AU32" s="1236"/>
      <c r="AV32" s="1236"/>
      <c r="AW32" s="1236"/>
      <c r="AX32" s="1236"/>
      <c r="AY32" s="1236"/>
      <c r="AZ32" s="1236"/>
      <c r="BA32" s="1236"/>
      <c r="BB32" s="1236"/>
      <c r="BC32" s="1236"/>
      <c r="BD32" s="1236"/>
      <c r="BE32" s="1236"/>
      <c r="BF32" s="1236"/>
      <c r="BG32" s="1236"/>
      <c r="BH32" s="1236"/>
      <c r="BI32" s="1236"/>
      <c r="BJ32" s="1236"/>
      <c r="BK32" s="1236"/>
      <c r="BL32" s="1253"/>
      <c r="BM32" s="802"/>
      <c r="BN32" s="831"/>
    </row>
    <row r="33" spans="1:66" ht="20.100000000000001" customHeight="1" x14ac:dyDescent="0.15">
      <c r="A33" s="801"/>
      <c r="B33" s="856" t="s">
        <v>799</v>
      </c>
      <c r="C33" s="836"/>
      <c r="D33" s="836"/>
      <c r="E33" s="836"/>
      <c r="F33" s="836"/>
      <c r="G33" s="836"/>
      <c r="H33" s="836"/>
      <c r="I33" s="836"/>
      <c r="J33" s="836"/>
      <c r="K33" s="836"/>
      <c r="L33" s="836"/>
      <c r="M33" s="836"/>
      <c r="N33" s="836"/>
      <c r="O33" s="836"/>
      <c r="P33" s="836"/>
      <c r="Q33" s="836"/>
      <c r="R33" s="836"/>
      <c r="S33" s="836"/>
      <c r="T33" s="836"/>
      <c r="U33" s="836"/>
      <c r="V33" s="836"/>
      <c r="W33" s="836"/>
      <c r="X33" s="836"/>
      <c r="Y33" s="836"/>
      <c r="Z33" s="836"/>
      <c r="AA33" s="836"/>
      <c r="AB33" s="836"/>
      <c r="AC33" s="836"/>
      <c r="AD33" s="836"/>
      <c r="AE33" s="836"/>
      <c r="AF33" s="836"/>
      <c r="AG33" s="836"/>
      <c r="AH33" s="836"/>
      <c r="AI33" s="836"/>
      <c r="AJ33" s="857"/>
      <c r="AK33" s="971" t="s">
        <v>613</v>
      </c>
      <c r="AL33" s="972"/>
      <c r="AM33" s="972"/>
      <c r="AN33" s="972"/>
      <c r="AO33" s="972"/>
      <c r="AP33" s="973"/>
      <c r="AQ33" s="1504"/>
      <c r="AR33" s="1505"/>
      <c r="AS33" s="1505"/>
      <c r="AT33" s="1505"/>
      <c r="AU33" s="1505"/>
      <c r="AV33" s="1505"/>
      <c r="AW33" s="1505"/>
      <c r="AX33" s="1505"/>
      <c r="AY33" s="1505"/>
      <c r="AZ33" s="1505"/>
      <c r="BA33" s="1505"/>
      <c r="BB33" s="1505"/>
      <c r="BC33" s="1505"/>
      <c r="BD33" s="1505"/>
      <c r="BE33" s="1505"/>
      <c r="BF33" s="1505"/>
      <c r="BG33" s="1505"/>
      <c r="BH33" s="1505"/>
      <c r="BI33" s="1505"/>
      <c r="BJ33" s="859" t="s">
        <v>787</v>
      </c>
      <c r="BK33" s="859"/>
      <c r="BL33" s="861"/>
      <c r="BM33" s="802"/>
      <c r="BN33" s="831"/>
    </row>
    <row r="34" spans="1:66" ht="20.100000000000001" customHeight="1" x14ac:dyDescent="0.15">
      <c r="A34" s="801"/>
      <c r="B34" s="862"/>
      <c r="C34" s="818"/>
      <c r="D34" s="818"/>
      <c r="E34" s="818"/>
      <c r="F34" s="818"/>
      <c r="G34" s="818"/>
      <c r="H34" s="818"/>
      <c r="I34" s="818"/>
      <c r="J34" s="818"/>
      <c r="K34" s="818"/>
      <c r="L34" s="818"/>
      <c r="M34" s="818"/>
      <c r="N34" s="818"/>
      <c r="O34" s="818"/>
      <c r="P34" s="818"/>
      <c r="Q34" s="818"/>
      <c r="R34" s="818"/>
      <c r="S34" s="818"/>
      <c r="T34" s="818"/>
      <c r="U34" s="818"/>
      <c r="V34" s="818"/>
      <c r="W34" s="818"/>
      <c r="X34" s="818"/>
      <c r="Y34" s="818"/>
      <c r="Z34" s="818"/>
      <c r="AA34" s="818"/>
      <c r="AB34" s="818"/>
      <c r="AC34" s="818"/>
      <c r="AD34" s="818"/>
      <c r="AE34" s="818"/>
      <c r="AF34" s="818"/>
      <c r="AG34" s="818"/>
      <c r="AH34" s="818"/>
      <c r="AI34" s="818"/>
      <c r="AJ34" s="863"/>
      <c r="AK34" s="1020" t="s">
        <v>615</v>
      </c>
      <c r="AL34" s="1021"/>
      <c r="AM34" s="1021"/>
      <c r="AN34" s="1021"/>
      <c r="AO34" s="1021"/>
      <c r="AP34" s="1022"/>
      <c r="AQ34" s="1483" t="s">
        <v>616</v>
      </c>
      <c r="AR34" s="1411"/>
      <c r="AS34" s="1485"/>
      <c r="AT34" s="1485"/>
      <c r="AU34" s="1485"/>
      <c r="AV34" s="1485"/>
      <c r="AW34" s="1485"/>
      <c r="AX34" s="865" t="s">
        <v>617</v>
      </c>
      <c r="AY34" s="1485"/>
      <c r="AZ34" s="1485"/>
      <c r="BA34" s="1485"/>
      <c r="BB34" s="1485"/>
      <c r="BC34" s="1485"/>
      <c r="BD34" s="1485"/>
      <c r="BE34" s="1485"/>
      <c r="BF34" s="1485"/>
      <c r="BG34" s="1485"/>
      <c r="BH34" s="1485"/>
      <c r="BI34" s="1485"/>
      <c r="BJ34" s="865" t="s">
        <v>787</v>
      </c>
      <c r="BK34" s="865"/>
      <c r="BL34" s="866"/>
      <c r="BM34" s="802"/>
      <c r="BN34" s="831"/>
    </row>
    <row r="35" spans="1:66" ht="20.100000000000001" customHeight="1" x14ac:dyDescent="0.15">
      <c r="A35" s="801"/>
      <c r="B35" s="855" t="s">
        <v>800</v>
      </c>
      <c r="C35" s="805"/>
      <c r="D35" s="805"/>
      <c r="E35" s="805"/>
      <c r="F35" s="805"/>
      <c r="G35" s="805"/>
      <c r="H35" s="805"/>
      <c r="I35" s="805"/>
      <c r="J35" s="805"/>
      <c r="K35" s="805"/>
      <c r="L35" s="805"/>
      <c r="M35" s="805"/>
      <c r="N35" s="805"/>
      <c r="O35" s="805"/>
      <c r="P35" s="805"/>
      <c r="Q35" s="805"/>
      <c r="R35" s="805"/>
      <c r="S35" s="805"/>
      <c r="T35" s="805"/>
      <c r="U35" s="805"/>
      <c r="V35" s="805"/>
      <c r="W35" s="805"/>
      <c r="X35" s="805"/>
      <c r="Y35" s="805"/>
      <c r="Z35" s="805"/>
      <c r="AA35" s="805"/>
      <c r="AB35" s="805"/>
      <c r="AC35" s="805"/>
      <c r="AD35" s="805"/>
      <c r="AE35" s="805"/>
      <c r="AF35" s="805"/>
      <c r="AG35" s="805"/>
      <c r="AH35" s="805"/>
      <c r="AI35" s="805"/>
      <c r="AJ35" s="805"/>
      <c r="AK35" s="805"/>
      <c r="AL35" s="805"/>
      <c r="AM35" s="805"/>
      <c r="AN35" s="805"/>
      <c r="AO35" s="805"/>
      <c r="AP35" s="805"/>
      <c r="AQ35" s="1023"/>
      <c r="AR35" s="1024"/>
      <c r="AS35" s="1024"/>
      <c r="AT35" s="1024"/>
      <c r="AU35" s="1024"/>
      <c r="AV35" s="1024"/>
      <c r="AW35" s="1024"/>
      <c r="AX35" s="1024"/>
      <c r="AY35" s="1024"/>
      <c r="AZ35" s="1024"/>
      <c r="BA35" s="1024"/>
      <c r="BB35" s="1024"/>
      <c r="BC35" s="1024"/>
      <c r="BD35" s="1024"/>
      <c r="BE35" s="1024"/>
      <c r="BF35" s="1024"/>
      <c r="BG35" s="1024"/>
      <c r="BH35" s="1024"/>
      <c r="BI35" s="1024"/>
      <c r="BJ35" s="1024"/>
      <c r="BK35" s="1024"/>
      <c r="BL35" s="1025"/>
      <c r="BM35" s="802"/>
      <c r="BN35" s="831"/>
    </row>
    <row r="36" spans="1:66" ht="20.100000000000001" customHeight="1" x14ac:dyDescent="0.15">
      <c r="A36" s="801"/>
      <c r="B36" s="855" t="s">
        <v>801</v>
      </c>
      <c r="C36" s="805"/>
      <c r="D36" s="805"/>
      <c r="E36" s="805"/>
      <c r="F36" s="805"/>
      <c r="G36" s="805"/>
      <c r="H36" s="805"/>
      <c r="I36" s="805"/>
      <c r="J36" s="805"/>
      <c r="K36" s="805"/>
      <c r="L36" s="805"/>
      <c r="M36" s="805"/>
      <c r="N36" s="805"/>
      <c r="O36" s="805"/>
      <c r="P36" s="805"/>
      <c r="Q36" s="805"/>
      <c r="R36" s="805"/>
      <c r="S36" s="805"/>
      <c r="T36" s="805"/>
      <c r="U36" s="805"/>
      <c r="V36" s="805"/>
      <c r="W36" s="805"/>
      <c r="X36" s="805"/>
      <c r="Y36" s="805"/>
      <c r="Z36" s="805"/>
      <c r="AA36" s="805"/>
      <c r="AB36" s="805"/>
      <c r="AC36" s="805"/>
      <c r="AD36" s="805"/>
      <c r="AE36" s="805"/>
      <c r="AF36" s="805"/>
      <c r="AG36" s="805"/>
      <c r="AH36" s="805"/>
      <c r="AI36" s="805"/>
      <c r="AJ36" s="805"/>
      <c r="AK36" s="805"/>
      <c r="AL36" s="805"/>
      <c r="AM36" s="805"/>
      <c r="AN36" s="805"/>
      <c r="AO36" s="805"/>
      <c r="AP36" s="805"/>
      <c r="AQ36" s="1023"/>
      <c r="AR36" s="1024"/>
      <c r="AS36" s="1024"/>
      <c r="AT36" s="1024"/>
      <c r="AU36" s="1024"/>
      <c r="AV36" s="1024"/>
      <c r="AW36" s="1024"/>
      <c r="AX36" s="1024"/>
      <c r="AY36" s="1024"/>
      <c r="AZ36" s="1024"/>
      <c r="BA36" s="1024"/>
      <c r="BB36" s="1024"/>
      <c r="BC36" s="1024"/>
      <c r="BD36" s="1024"/>
      <c r="BE36" s="1024"/>
      <c r="BF36" s="1024"/>
      <c r="BG36" s="1024"/>
      <c r="BH36" s="1024"/>
      <c r="BI36" s="1024"/>
      <c r="BJ36" s="1024"/>
      <c r="BK36" s="1024"/>
      <c r="BL36" s="1025"/>
      <c r="BM36" s="802"/>
      <c r="BN36" s="831"/>
    </row>
    <row r="37" spans="1:66" ht="20.100000000000001" customHeight="1" x14ac:dyDescent="0.15">
      <c r="A37" s="801"/>
      <c r="B37" s="855" t="s">
        <v>898</v>
      </c>
      <c r="C37" s="805"/>
      <c r="D37" s="805"/>
      <c r="E37" s="805"/>
      <c r="F37" s="805"/>
      <c r="G37" s="805"/>
      <c r="H37" s="805"/>
      <c r="I37" s="805"/>
      <c r="J37" s="805"/>
      <c r="K37" s="805"/>
      <c r="L37" s="805"/>
      <c r="M37" s="805"/>
      <c r="N37" s="805"/>
      <c r="O37" s="805"/>
      <c r="P37" s="805"/>
      <c r="Q37" s="805"/>
      <c r="R37" s="805"/>
      <c r="S37" s="805"/>
      <c r="T37" s="805"/>
      <c r="U37" s="805"/>
      <c r="V37" s="805"/>
      <c r="W37" s="805"/>
      <c r="X37" s="805"/>
      <c r="Y37" s="805"/>
      <c r="Z37" s="805"/>
      <c r="AA37" s="805"/>
      <c r="AB37" s="805"/>
      <c r="AC37" s="805"/>
      <c r="AD37" s="805"/>
      <c r="AE37" s="805"/>
      <c r="AF37" s="805"/>
      <c r="AG37" s="805"/>
      <c r="AH37" s="805"/>
      <c r="AI37" s="805"/>
      <c r="AJ37" s="805"/>
      <c r="AK37" s="805"/>
      <c r="AL37" s="805"/>
      <c r="AM37" s="805"/>
      <c r="AN37" s="805"/>
      <c r="AO37" s="805"/>
      <c r="AP37" s="805"/>
      <c r="AQ37" s="1543"/>
      <c r="AR37" s="1544"/>
      <c r="AS37" s="1544"/>
      <c r="AT37" s="1544"/>
      <c r="AU37" s="1544"/>
      <c r="AV37" s="1544"/>
      <c r="AW37" s="1544"/>
      <c r="AX37" s="1544"/>
      <c r="AY37" s="1544"/>
      <c r="AZ37" s="1544"/>
      <c r="BA37" s="1544"/>
      <c r="BB37" s="1544"/>
      <c r="BC37" s="1544"/>
      <c r="BD37" s="1544"/>
      <c r="BE37" s="1544"/>
      <c r="BF37" s="1544"/>
      <c r="BG37" s="1544"/>
      <c r="BH37" s="1544"/>
      <c r="BI37" s="1544"/>
      <c r="BJ37" s="1544"/>
      <c r="BK37" s="1544"/>
      <c r="BL37" s="1545"/>
      <c r="BM37" s="802"/>
      <c r="BN37" s="831"/>
    </row>
    <row r="38" spans="1:66" ht="20.100000000000001" customHeight="1" x14ac:dyDescent="0.15">
      <c r="A38" s="801"/>
      <c r="B38" s="855" t="s">
        <v>802</v>
      </c>
      <c r="C38" s="805"/>
      <c r="D38" s="805"/>
      <c r="E38" s="805"/>
      <c r="F38" s="805"/>
      <c r="G38" s="805"/>
      <c r="H38" s="805"/>
      <c r="I38" s="805"/>
      <c r="J38" s="805"/>
      <c r="K38" s="805"/>
      <c r="L38" s="805"/>
      <c r="M38" s="805"/>
      <c r="N38" s="805"/>
      <c r="O38" s="805"/>
      <c r="P38" s="805"/>
      <c r="Q38" s="805"/>
      <c r="R38" s="805"/>
      <c r="S38" s="805"/>
      <c r="T38" s="805"/>
      <c r="U38" s="805"/>
      <c r="V38" s="805"/>
      <c r="W38" s="805"/>
      <c r="X38" s="805"/>
      <c r="Y38" s="805"/>
      <c r="Z38" s="805"/>
      <c r="AA38" s="805"/>
      <c r="AB38" s="805"/>
      <c r="AC38" s="805"/>
      <c r="AD38" s="805"/>
      <c r="AE38" s="805"/>
      <c r="AF38" s="805"/>
      <c r="AG38" s="805"/>
      <c r="AH38" s="805"/>
      <c r="AI38" s="805"/>
      <c r="AJ38" s="805"/>
      <c r="AK38" s="805"/>
      <c r="AL38" s="805"/>
      <c r="AM38" s="805"/>
      <c r="AN38" s="805"/>
      <c r="AO38" s="805"/>
      <c r="AP38" s="805"/>
      <c r="AQ38" s="1543"/>
      <c r="AR38" s="1544"/>
      <c r="AS38" s="1544"/>
      <c r="AT38" s="1544"/>
      <c r="AU38" s="1544"/>
      <c r="AV38" s="1544"/>
      <c r="AW38" s="1544"/>
      <c r="AX38" s="1544"/>
      <c r="AY38" s="1544"/>
      <c r="AZ38" s="1544"/>
      <c r="BA38" s="1544"/>
      <c r="BB38" s="1544"/>
      <c r="BC38" s="1544"/>
      <c r="BD38" s="1544"/>
      <c r="BE38" s="1544"/>
      <c r="BF38" s="1544"/>
      <c r="BG38" s="1544"/>
      <c r="BH38" s="1544"/>
      <c r="BI38" s="1544"/>
      <c r="BJ38" s="1544"/>
      <c r="BK38" s="1544"/>
      <c r="BL38" s="1545"/>
      <c r="BM38" s="802"/>
      <c r="BN38" s="831"/>
    </row>
    <row r="39" spans="1:66" ht="20.100000000000001" customHeight="1" x14ac:dyDescent="0.15">
      <c r="A39" s="801"/>
      <c r="B39" s="855" t="s">
        <v>803</v>
      </c>
      <c r="C39" s="805"/>
      <c r="D39" s="805"/>
      <c r="E39" s="805"/>
      <c r="F39" s="805"/>
      <c r="G39" s="805"/>
      <c r="H39" s="805"/>
      <c r="I39" s="805"/>
      <c r="J39" s="805"/>
      <c r="K39" s="805"/>
      <c r="L39" s="805"/>
      <c r="M39" s="805"/>
      <c r="N39" s="805"/>
      <c r="O39" s="805"/>
      <c r="P39" s="805"/>
      <c r="Q39" s="805"/>
      <c r="R39" s="805"/>
      <c r="S39" s="805"/>
      <c r="T39" s="805"/>
      <c r="U39" s="805"/>
      <c r="V39" s="805"/>
      <c r="W39" s="805"/>
      <c r="X39" s="805"/>
      <c r="Y39" s="805"/>
      <c r="Z39" s="805"/>
      <c r="AA39" s="805"/>
      <c r="AB39" s="805"/>
      <c r="AC39" s="805"/>
      <c r="AD39" s="805"/>
      <c r="AE39" s="805"/>
      <c r="AF39" s="805"/>
      <c r="AG39" s="805"/>
      <c r="AH39" s="805"/>
      <c r="AI39" s="805"/>
      <c r="AJ39" s="805"/>
      <c r="AK39" s="805"/>
      <c r="AL39" s="805"/>
      <c r="AM39" s="805"/>
      <c r="AN39" s="805"/>
      <c r="AO39" s="805"/>
      <c r="AP39" s="805"/>
      <c r="AQ39" s="1023" t="s">
        <v>804</v>
      </c>
      <c r="AR39" s="1024"/>
      <c r="AS39" s="1024"/>
      <c r="AT39" s="1546"/>
      <c r="AU39" s="1546"/>
      <c r="AV39" s="1546"/>
      <c r="AW39" s="1546"/>
      <c r="AX39" s="1546"/>
      <c r="AY39" s="1024" t="s">
        <v>805</v>
      </c>
      <c r="AZ39" s="1024"/>
      <c r="BA39" s="1024"/>
      <c r="BB39" s="1023" t="s">
        <v>806</v>
      </c>
      <c r="BC39" s="1024"/>
      <c r="BD39" s="1024"/>
      <c r="BE39" s="1546"/>
      <c r="BF39" s="1546"/>
      <c r="BG39" s="1546"/>
      <c r="BH39" s="1546"/>
      <c r="BI39" s="1546"/>
      <c r="BJ39" s="1024" t="s">
        <v>807</v>
      </c>
      <c r="BK39" s="1024"/>
      <c r="BL39" s="1025"/>
      <c r="BM39" s="802"/>
      <c r="BN39" s="831"/>
    </row>
    <row r="40" spans="1:66" ht="20.100000000000001" customHeight="1" x14ac:dyDescent="0.15">
      <c r="A40" s="801"/>
      <c r="B40" s="809" t="s">
        <v>808</v>
      </c>
      <c r="C40" s="809"/>
      <c r="D40" s="809"/>
      <c r="E40" s="809"/>
      <c r="F40" s="809"/>
      <c r="G40" s="809"/>
      <c r="H40" s="809"/>
      <c r="I40" s="809"/>
      <c r="J40" s="809"/>
      <c r="K40" s="809"/>
      <c r="L40" s="809"/>
      <c r="M40" s="809"/>
      <c r="N40" s="809"/>
      <c r="O40" s="809"/>
      <c r="P40" s="809"/>
      <c r="Q40" s="809"/>
      <c r="R40" s="809"/>
      <c r="S40" s="809"/>
      <c r="T40" s="809"/>
      <c r="U40" s="809"/>
      <c r="V40" s="809"/>
      <c r="W40" s="809"/>
      <c r="X40" s="809"/>
      <c r="Y40" s="809"/>
      <c r="Z40" s="809"/>
      <c r="AA40" s="809"/>
      <c r="AB40" s="809"/>
      <c r="AC40" s="809"/>
      <c r="AD40" s="809"/>
      <c r="AE40" s="809"/>
      <c r="AF40" s="809"/>
      <c r="AG40" s="809"/>
      <c r="AH40" s="809"/>
      <c r="AI40" s="809"/>
      <c r="AJ40" s="809"/>
      <c r="AK40" s="809"/>
      <c r="AL40" s="809"/>
      <c r="AM40" s="809"/>
      <c r="AN40" s="809"/>
      <c r="AO40" s="803"/>
      <c r="AP40" s="803"/>
      <c r="AQ40" s="803"/>
      <c r="AR40" s="803"/>
      <c r="AS40" s="803"/>
      <c r="AT40" s="803"/>
      <c r="AU40" s="803"/>
      <c r="AV40" s="803"/>
      <c r="AW40" s="803"/>
      <c r="AX40" s="803"/>
      <c r="AY40" s="803"/>
      <c r="AZ40" s="803"/>
      <c r="BA40" s="803"/>
      <c r="BB40" s="803"/>
      <c r="BC40" s="803"/>
      <c r="BD40" s="803"/>
      <c r="BE40" s="803"/>
      <c r="BF40" s="803"/>
      <c r="BG40" s="803"/>
      <c r="BH40" s="803"/>
      <c r="BI40" s="803"/>
      <c r="BJ40" s="803"/>
      <c r="BK40" s="803"/>
      <c r="BL40" s="803"/>
      <c r="BM40" s="802"/>
      <c r="BN40" s="831"/>
    </row>
    <row r="41" spans="1:66" ht="20.100000000000001" customHeight="1" x14ac:dyDescent="0.15">
      <c r="A41" s="801"/>
      <c r="B41" s="809" t="s">
        <v>725</v>
      </c>
      <c r="C41" s="809"/>
      <c r="D41" s="809"/>
      <c r="E41" s="809"/>
      <c r="F41" s="809"/>
      <c r="G41" s="809"/>
      <c r="H41" s="809"/>
      <c r="I41" s="809"/>
      <c r="J41" s="809"/>
      <c r="K41" s="809"/>
      <c r="L41" s="809"/>
      <c r="M41" s="809"/>
      <c r="N41" s="809"/>
      <c r="O41" s="809"/>
      <c r="P41" s="809"/>
      <c r="Q41" s="809"/>
      <c r="R41" s="809"/>
      <c r="S41" s="809"/>
      <c r="T41" s="809"/>
      <c r="U41" s="809"/>
      <c r="V41" s="809"/>
      <c r="W41" s="809"/>
      <c r="X41" s="809"/>
      <c r="Y41" s="809"/>
      <c r="Z41" s="809"/>
      <c r="AA41" s="809"/>
      <c r="AB41" s="809"/>
      <c r="AC41" s="809"/>
      <c r="AD41" s="809"/>
      <c r="AE41" s="809"/>
      <c r="AF41" s="809"/>
      <c r="AG41" s="809"/>
      <c r="AH41" s="809"/>
      <c r="AI41" s="809"/>
      <c r="AJ41" s="809"/>
      <c r="AK41" s="809"/>
      <c r="AL41" s="809"/>
      <c r="AM41" s="809"/>
      <c r="AN41" s="809"/>
      <c r="AO41" s="803"/>
      <c r="AP41" s="803"/>
      <c r="AQ41" s="803"/>
      <c r="AR41" s="803"/>
      <c r="AS41" s="803"/>
      <c r="AT41" s="803"/>
      <c r="AU41" s="803"/>
      <c r="AV41" s="803"/>
      <c r="AW41" s="803"/>
      <c r="AX41" s="803"/>
      <c r="AY41" s="803"/>
      <c r="AZ41" s="803"/>
      <c r="BA41" s="803"/>
      <c r="BB41" s="803"/>
      <c r="BC41" s="803"/>
      <c r="BD41" s="803"/>
      <c r="BE41" s="803"/>
      <c r="BF41" s="803"/>
      <c r="BG41" s="803"/>
      <c r="BH41" s="803"/>
      <c r="BI41" s="803"/>
      <c r="BJ41" s="803"/>
      <c r="BK41" s="803"/>
      <c r="BL41" s="803"/>
      <c r="BM41" s="802"/>
      <c r="BN41" s="831"/>
    </row>
    <row r="42" spans="1:66" ht="20.100000000000001" customHeight="1" x14ac:dyDescent="0.15">
      <c r="A42" s="801"/>
      <c r="B42" s="809" t="s">
        <v>809</v>
      </c>
      <c r="C42" s="809"/>
      <c r="D42" s="809"/>
      <c r="E42" s="809"/>
      <c r="F42" s="809"/>
      <c r="G42" s="809"/>
      <c r="H42" s="809"/>
      <c r="I42" s="809"/>
      <c r="J42" s="809"/>
      <c r="K42" s="809"/>
      <c r="L42" s="809"/>
      <c r="M42" s="809"/>
      <c r="N42" s="809"/>
      <c r="O42" s="809"/>
      <c r="P42" s="809"/>
      <c r="Q42" s="809"/>
      <c r="R42" s="809"/>
      <c r="S42" s="809"/>
      <c r="T42" s="809"/>
      <c r="U42" s="809"/>
      <c r="V42" s="809"/>
      <c r="W42" s="809"/>
      <c r="X42" s="809"/>
      <c r="Y42" s="809"/>
      <c r="Z42" s="809"/>
      <c r="AA42" s="809"/>
      <c r="AB42" s="809"/>
      <c r="AC42" s="809"/>
      <c r="AD42" s="809"/>
      <c r="AE42" s="809"/>
      <c r="AF42" s="809"/>
      <c r="AG42" s="809"/>
      <c r="AH42" s="809"/>
      <c r="AI42" s="809"/>
      <c r="AJ42" s="809"/>
      <c r="AK42" s="809"/>
      <c r="AL42" s="809"/>
      <c r="AM42" s="809"/>
      <c r="AN42" s="809"/>
      <c r="AO42" s="803"/>
      <c r="AP42" s="803"/>
      <c r="AQ42" s="803"/>
      <c r="AR42" s="803"/>
      <c r="AS42" s="803"/>
      <c r="AT42" s="803"/>
      <c r="AU42" s="803"/>
      <c r="AV42" s="803"/>
      <c r="AW42" s="803"/>
      <c r="AX42" s="803"/>
      <c r="AY42" s="803"/>
      <c r="AZ42" s="803"/>
      <c r="BA42" s="803"/>
      <c r="BB42" s="803"/>
      <c r="BC42" s="803"/>
      <c r="BD42" s="803"/>
      <c r="BE42" s="803"/>
      <c r="BF42" s="803"/>
      <c r="BG42" s="803"/>
      <c r="BH42" s="803"/>
      <c r="BI42" s="803"/>
      <c r="BJ42" s="803"/>
      <c r="BK42" s="803"/>
      <c r="BL42" s="803"/>
      <c r="BM42" s="802"/>
      <c r="BN42" s="831"/>
    </row>
    <row r="43" spans="1:66" ht="20.100000000000001" customHeight="1" x14ac:dyDescent="0.15">
      <c r="A43" s="801"/>
      <c r="B43" s="809"/>
      <c r="C43" s="809"/>
      <c r="D43" s="809"/>
      <c r="E43" s="809"/>
      <c r="F43" s="809"/>
      <c r="G43" s="809"/>
      <c r="H43" s="809"/>
      <c r="I43" s="809"/>
      <c r="J43" s="809"/>
      <c r="K43" s="809"/>
      <c r="L43" s="809"/>
      <c r="M43" s="809"/>
      <c r="N43" s="809"/>
      <c r="O43" s="809"/>
      <c r="P43" s="809"/>
      <c r="Q43" s="809"/>
      <c r="R43" s="809"/>
      <c r="S43" s="809"/>
      <c r="T43" s="809"/>
      <c r="U43" s="809"/>
      <c r="V43" s="809"/>
      <c r="W43" s="809"/>
      <c r="X43" s="809"/>
      <c r="Y43" s="809"/>
      <c r="Z43" s="809"/>
      <c r="AA43" s="809"/>
      <c r="AB43" s="809"/>
      <c r="AC43" s="809"/>
      <c r="AD43" s="809"/>
      <c r="AE43" s="809"/>
      <c r="AF43" s="809"/>
      <c r="AG43" s="809"/>
      <c r="AH43" s="809"/>
      <c r="AI43" s="809"/>
      <c r="AJ43" s="809"/>
      <c r="AK43" s="809"/>
      <c r="AL43" s="809"/>
      <c r="AM43" s="809"/>
      <c r="AN43" s="809"/>
      <c r="AO43" s="803"/>
      <c r="AP43" s="803"/>
      <c r="AQ43" s="803"/>
      <c r="AR43" s="803"/>
      <c r="AS43" s="803"/>
      <c r="AT43" s="803"/>
      <c r="AU43" s="803"/>
      <c r="AV43" s="803"/>
      <c r="AW43" s="803"/>
      <c r="AX43" s="803"/>
      <c r="AY43" s="803"/>
      <c r="AZ43" s="803"/>
      <c r="BA43" s="803"/>
      <c r="BB43" s="803"/>
      <c r="BC43" s="803"/>
      <c r="BD43" s="803"/>
      <c r="BE43" s="803"/>
      <c r="BF43" s="803"/>
      <c r="BG43" s="803"/>
      <c r="BH43" s="803"/>
      <c r="BI43" s="803"/>
      <c r="BJ43" s="803"/>
      <c r="BK43" s="803"/>
      <c r="BL43" s="803"/>
      <c r="BM43" s="802"/>
      <c r="BN43" s="831"/>
    </row>
    <row r="44" spans="1:66" ht="20.100000000000001" customHeight="1" x14ac:dyDescent="0.15">
      <c r="A44" s="801"/>
      <c r="B44" s="803" t="s">
        <v>727</v>
      </c>
      <c r="C44" s="803"/>
      <c r="D44" s="803"/>
      <c r="E44" s="803"/>
      <c r="F44" s="803"/>
      <c r="G44" s="803"/>
      <c r="H44" s="803"/>
      <c r="I44" s="803"/>
      <c r="J44" s="803"/>
      <c r="K44" s="803"/>
      <c r="L44" s="803"/>
      <c r="M44" s="803"/>
      <c r="N44" s="803"/>
      <c r="O44" s="803"/>
      <c r="P44" s="803"/>
      <c r="Q44" s="803"/>
      <c r="R44" s="803"/>
      <c r="S44" s="803"/>
      <c r="T44" s="803"/>
      <c r="U44" s="803"/>
      <c r="V44" s="803"/>
      <c r="W44" s="803"/>
      <c r="X44" s="803"/>
      <c r="Y44" s="803"/>
      <c r="Z44" s="803"/>
      <c r="AA44" s="803"/>
      <c r="AB44" s="803"/>
      <c r="AC44" s="803"/>
      <c r="AD44" s="803"/>
      <c r="AE44" s="803"/>
      <c r="AF44" s="803"/>
      <c r="AG44" s="803"/>
      <c r="AH44" s="803"/>
      <c r="AI44" s="803"/>
      <c r="AJ44" s="803"/>
      <c r="AK44" s="803"/>
      <c r="AL44" s="803"/>
      <c r="AM44" s="803"/>
      <c r="AN44" s="803"/>
      <c r="AO44" s="803"/>
      <c r="AP44" s="803"/>
      <c r="AQ44" s="803"/>
      <c r="AR44" s="803"/>
      <c r="AS44" s="803"/>
      <c r="AT44" s="803"/>
      <c r="AU44" s="803"/>
      <c r="AV44" s="803"/>
      <c r="AW44" s="803"/>
      <c r="AX44" s="803"/>
      <c r="AY44" s="803"/>
      <c r="AZ44" s="803"/>
      <c r="BA44" s="803"/>
      <c r="BB44" s="803"/>
      <c r="BC44" s="803"/>
      <c r="BD44" s="803"/>
      <c r="BE44" s="803"/>
      <c r="BF44" s="803"/>
      <c r="BG44" s="803"/>
      <c r="BH44" s="803"/>
      <c r="BI44" s="803"/>
      <c r="BJ44" s="803"/>
      <c r="BK44" s="803"/>
      <c r="BL44" s="803"/>
      <c r="BM44" s="802"/>
      <c r="BN44" s="831"/>
    </row>
    <row r="45" spans="1:66" ht="20.100000000000001" customHeight="1" x14ac:dyDescent="0.15">
      <c r="A45" s="801"/>
      <c r="B45" s="803"/>
      <c r="C45" s="809" t="s">
        <v>728</v>
      </c>
      <c r="D45" s="803"/>
      <c r="E45" s="803"/>
      <c r="F45" s="803"/>
      <c r="G45" s="803"/>
      <c r="H45" s="803"/>
      <c r="I45" s="803"/>
      <c r="J45" s="803"/>
      <c r="K45" s="803"/>
      <c r="L45" s="803"/>
      <c r="M45" s="803"/>
      <c r="N45" s="803"/>
      <c r="O45" s="803"/>
      <c r="P45" s="803"/>
      <c r="Q45" s="803"/>
      <c r="R45" s="803"/>
      <c r="S45" s="803"/>
      <c r="T45" s="803"/>
      <c r="U45" s="803"/>
      <c r="V45" s="803"/>
      <c r="W45" s="803"/>
      <c r="X45" s="803"/>
      <c r="Y45" s="803"/>
      <c r="Z45" s="803"/>
      <c r="AA45" s="803"/>
      <c r="AB45" s="803"/>
      <c r="AC45" s="803"/>
      <c r="AD45" s="803"/>
      <c r="AE45" s="803"/>
      <c r="AF45" s="803"/>
      <c r="AG45" s="803"/>
      <c r="AH45" s="803"/>
      <c r="AI45" s="803"/>
      <c r="AJ45" s="803"/>
      <c r="AK45" s="803"/>
      <c r="AL45" s="803"/>
      <c r="AM45" s="803"/>
      <c r="AN45" s="803"/>
      <c r="AO45" s="803"/>
      <c r="AP45" s="803"/>
      <c r="AQ45" s="803"/>
      <c r="AR45" s="803"/>
      <c r="AS45" s="803"/>
      <c r="AT45" s="803"/>
      <c r="AU45" s="803"/>
      <c r="AV45" s="803"/>
      <c r="AW45" s="803"/>
      <c r="AX45" s="803"/>
      <c r="AY45" s="803"/>
      <c r="AZ45" s="803"/>
      <c r="BA45" s="803"/>
      <c r="BB45" s="803"/>
      <c r="BC45" s="803"/>
      <c r="BD45" s="803"/>
      <c r="BE45" s="803"/>
      <c r="BF45" s="803"/>
      <c r="BG45" s="803"/>
      <c r="BH45" s="803"/>
      <c r="BI45" s="803"/>
      <c r="BJ45" s="803"/>
      <c r="BK45" s="803"/>
      <c r="BL45" s="803"/>
      <c r="BM45" s="802"/>
      <c r="BN45" s="831"/>
    </row>
    <row r="46" spans="1:66" ht="20.100000000000001" customHeight="1" x14ac:dyDescent="0.15">
      <c r="A46" s="801"/>
      <c r="B46" s="803"/>
      <c r="C46" s="809" t="s">
        <v>729</v>
      </c>
      <c r="D46" s="803"/>
      <c r="E46" s="803"/>
      <c r="F46" s="803"/>
      <c r="G46" s="803"/>
      <c r="H46" s="803"/>
      <c r="I46" s="803"/>
      <c r="J46" s="803"/>
      <c r="K46" s="803"/>
      <c r="L46" s="803"/>
      <c r="M46" s="803"/>
      <c r="N46" s="803"/>
      <c r="O46" s="803"/>
      <c r="P46" s="803"/>
      <c r="Q46" s="803"/>
      <c r="R46" s="803"/>
      <c r="S46" s="803"/>
      <c r="T46" s="803"/>
      <c r="U46" s="803"/>
      <c r="V46" s="803"/>
      <c r="W46" s="803"/>
      <c r="X46" s="803"/>
      <c r="Y46" s="803"/>
      <c r="Z46" s="803"/>
      <c r="AA46" s="803"/>
      <c r="AB46" s="803"/>
      <c r="AC46" s="803"/>
      <c r="AD46" s="803"/>
      <c r="AE46" s="803"/>
      <c r="AF46" s="803"/>
      <c r="AG46" s="803"/>
      <c r="AH46" s="803"/>
      <c r="AI46" s="803"/>
      <c r="AJ46" s="803"/>
      <c r="AK46" s="803"/>
      <c r="AL46" s="803"/>
      <c r="AM46" s="803"/>
      <c r="AN46" s="803"/>
      <c r="AO46" s="803"/>
      <c r="AP46" s="803"/>
      <c r="AQ46" s="803"/>
      <c r="AR46" s="803"/>
      <c r="AS46" s="803"/>
      <c r="AT46" s="803"/>
      <c r="AU46" s="803"/>
      <c r="AV46" s="803"/>
      <c r="AW46" s="803"/>
      <c r="AX46" s="803"/>
      <c r="AY46" s="803"/>
      <c r="AZ46" s="803"/>
      <c r="BA46" s="803"/>
      <c r="BB46" s="803"/>
      <c r="BC46" s="803"/>
      <c r="BD46" s="803"/>
      <c r="BE46" s="803"/>
      <c r="BF46" s="803"/>
      <c r="BG46" s="803"/>
      <c r="BH46" s="803"/>
      <c r="BI46" s="803"/>
      <c r="BJ46" s="803"/>
      <c r="BK46" s="803"/>
      <c r="BL46" s="803"/>
      <c r="BM46" s="802"/>
      <c r="BN46" s="831"/>
    </row>
    <row r="47" spans="1:66" ht="20.100000000000001" customHeight="1" x14ac:dyDescent="0.15">
      <c r="A47" s="801"/>
      <c r="B47" s="803"/>
      <c r="C47" s="809" t="s">
        <v>730</v>
      </c>
      <c r="D47" s="803"/>
      <c r="E47" s="803"/>
      <c r="F47" s="803"/>
      <c r="G47" s="803"/>
      <c r="H47" s="803"/>
      <c r="I47" s="803"/>
      <c r="J47" s="803"/>
      <c r="K47" s="803"/>
      <c r="L47" s="803"/>
      <c r="M47" s="803"/>
      <c r="N47" s="803"/>
      <c r="O47" s="803"/>
      <c r="P47" s="803"/>
      <c r="Q47" s="803"/>
      <c r="R47" s="803"/>
      <c r="S47" s="803"/>
      <c r="T47" s="803"/>
      <c r="U47" s="803"/>
      <c r="V47" s="803"/>
      <c r="W47" s="803"/>
      <c r="X47" s="803"/>
      <c r="Y47" s="803"/>
      <c r="Z47" s="803"/>
      <c r="AA47" s="803"/>
      <c r="AB47" s="803"/>
      <c r="AC47" s="803"/>
      <c r="AD47" s="803"/>
      <c r="AE47" s="803"/>
      <c r="AF47" s="803"/>
      <c r="AG47" s="803"/>
      <c r="AH47" s="803"/>
      <c r="AI47" s="803"/>
      <c r="AJ47" s="803"/>
      <c r="AK47" s="803"/>
      <c r="AL47" s="803"/>
      <c r="AM47" s="803"/>
      <c r="AN47" s="803"/>
      <c r="AO47" s="803"/>
      <c r="AP47" s="803"/>
      <c r="AQ47" s="803"/>
      <c r="AR47" s="803"/>
      <c r="AS47" s="803"/>
      <c r="AT47" s="803"/>
      <c r="AU47" s="803"/>
      <c r="AV47" s="803"/>
      <c r="AW47" s="803"/>
      <c r="AX47" s="803"/>
      <c r="AY47" s="803"/>
      <c r="AZ47" s="803"/>
      <c r="BA47" s="803"/>
      <c r="BB47" s="803"/>
      <c r="BC47" s="803"/>
      <c r="BD47" s="803"/>
      <c r="BE47" s="803"/>
      <c r="BF47" s="803"/>
      <c r="BG47" s="803"/>
      <c r="BH47" s="803"/>
      <c r="BI47" s="803"/>
      <c r="BJ47" s="803"/>
      <c r="BK47" s="803"/>
      <c r="BL47" s="803"/>
      <c r="BM47" s="802"/>
      <c r="BN47" s="831"/>
    </row>
    <row r="48" spans="1:66" ht="20.100000000000001" customHeight="1" thickBot="1" x14ac:dyDescent="0.2">
      <c r="A48" s="848"/>
      <c r="B48" s="849"/>
      <c r="C48" s="849"/>
      <c r="D48" s="849"/>
      <c r="E48" s="849"/>
      <c r="F48" s="849"/>
      <c r="G48" s="849"/>
      <c r="H48" s="849"/>
      <c r="I48" s="849"/>
      <c r="J48" s="849"/>
      <c r="K48" s="849"/>
      <c r="L48" s="849"/>
      <c r="M48" s="849"/>
      <c r="N48" s="849"/>
      <c r="O48" s="849"/>
      <c r="P48" s="849"/>
      <c r="Q48" s="849"/>
      <c r="R48" s="849"/>
      <c r="S48" s="849"/>
      <c r="T48" s="849"/>
      <c r="U48" s="849"/>
      <c r="V48" s="849"/>
      <c r="W48" s="849"/>
      <c r="X48" s="849"/>
      <c r="Y48" s="849"/>
      <c r="Z48" s="849"/>
      <c r="AA48" s="849"/>
      <c r="AB48" s="849"/>
      <c r="AC48" s="849"/>
      <c r="AD48" s="849"/>
      <c r="AE48" s="849"/>
      <c r="AF48" s="849"/>
      <c r="AG48" s="849"/>
      <c r="AH48" s="849"/>
      <c r="AI48" s="849"/>
      <c r="AJ48" s="849"/>
      <c r="AK48" s="849"/>
      <c r="AL48" s="849"/>
      <c r="AM48" s="849"/>
      <c r="AN48" s="849"/>
      <c r="AO48" s="849"/>
      <c r="AP48" s="849"/>
      <c r="AQ48" s="849"/>
      <c r="AR48" s="849"/>
      <c r="AS48" s="849"/>
      <c r="AT48" s="849"/>
      <c r="AU48" s="849"/>
      <c r="AV48" s="849"/>
      <c r="AW48" s="849"/>
      <c r="AX48" s="849"/>
      <c r="AY48" s="849"/>
      <c r="AZ48" s="849"/>
      <c r="BA48" s="849"/>
      <c r="BB48" s="849"/>
      <c r="BC48" s="849"/>
      <c r="BD48" s="849"/>
      <c r="BE48" s="849"/>
      <c r="BF48" s="849"/>
      <c r="BG48" s="849"/>
      <c r="BH48" s="849"/>
      <c r="BI48" s="849"/>
      <c r="BJ48" s="849"/>
      <c r="BK48" s="849"/>
      <c r="BL48" s="849"/>
      <c r="BM48" s="850"/>
      <c r="BN48" s="831"/>
    </row>
    <row r="49" spans="2:112" x14ac:dyDescent="0.15">
      <c r="B49" s="831"/>
      <c r="C49" s="803"/>
      <c r="D49" s="803"/>
      <c r="E49" s="803"/>
      <c r="F49" s="803"/>
      <c r="G49" s="803"/>
      <c r="H49" s="803"/>
      <c r="I49" s="803"/>
      <c r="J49" s="803"/>
      <c r="K49" s="803"/>
      <c r="L49" s="803"/>
      <c r="M49" s="803"/>
      <c r="N49" s="803"/>
      <c r="O49" s="803"/>
      <c r="P49" s="803"/>
      <c r="Q49" s="803"/>
      <c r="R49" s="803"/>
      <c r="S49" s="803"/>
      <c r="T49" s="803"/>
      <c r="U49" s="803"/>
      <c r="V49" s="803"/>
      <c r="W49" s="803"/>
      <c r="X49" s="803"/>
      <c r="Y49" s="803"/>
      <c r="Z49" s="803"/>
      <c r="AA49" s="803"/>
      <c r="AB49" s="803"/>
      <c r="AC49" s="803"/>
      <c r="AD49" s="803"/>
      <c r="AE49" s="803"/>
      <c r="AF49" s="803"/>
      <c r="AG49" s="803"/>
      <c r="AH49" s="803"/>
      <c r="AI49" s="803"/>
      <c r="AJ49" s="803"/>
      <c r="AK49" s="803"/>
      <c r="AL49" s="803"/>
      <c r="AM49" s="803"/>
      <c r="AN49" s="803"/>
      <c r="AO49" s="803"/>
      <c r="AP49" s="803"/>
      <c r="AQ49" s="803"/>
      <c r="AR49" s="803"/>
      <c r="AS49" s="803"/>
      <c r="AT49" s="803"/>
      <c r="AU49" s="803"/>
      <c r="AV49" s="803"/>
      <c r="AW49" s="803"/>
      <c r="AX49" s="803"/>
      <c r="AY49" s="803"/>
      <c r="AZ49" s="803"/>
      <c r="BA49" s="803"/>
      <c r="BB49" s="803"/>
      <c r="BC49" s="803"/>
      <c r="BD49" s="803"/>
      <c r="BE49" s="803"/>
      <c r="BF49" s="803"/>
      <c r="BG49" s="803"/>
      <c r="BH49" s="803"/>
      <c r="BI49" s="803"/>
      <c r="BJ49" s="803"/>
      <c r="BK49" s="803"/>
      <c r="BL49" s="803"/>
      <c r="BM49" s="803"/>
      <c r="BN49" s="803"/>
      <c r="BO49" s="803"/>
      <c r="BP49" s="831"/>
    </row>
    <row r="50" spans="2:112" x14ac:dyDescent="0.15">
      <c r="AT50" s="831"/>
      <c r="DH50" s="831"/>
    </row>
    <row r="51" spans="2:112" x14ac:dyDescent="0.15">
      <c r="AT51" s="831"/>
      <c r="DH51" s="831"/>
    </row>
    <row r="52" spans="2:112" x14ac:dyDescent="0.15">
      <c r="AT52" s="831"/>
      <c r="DH52" s="831"/>
    </row>
    <row r="53" spans="2:112" x14ac:dyDescent="0.15">
      <c r="AT53" s="831"/>
      <c r="DH53" s="831"/>
    </row>
    <row r="54" spans="2:112" x14ac:dyDescent="0.15">
      <c r="AT54" s="831"/>
      <c r="DH54" s="831"/>
    </row>
    <row r="55" spans="2:112" x14ac:dyDescent="0.15">
      <c r="AT55" s="831"/>
      <c r="DH55" s="831"/>
    </row>
    <row r="56" spans="2:112" x14ac:dyDescent="0.15">
      <c r="AT56" s="831"/>
      <c r="DH56" s="831"/>
    </row>
    <row r="57" spans="2:112" x14ac:dyDescent="0.15">
      <c r="AT57" s="831"/>
      <c r="DH57" s="831"/>
    </row>
    <row r="58" spans="2:112" x14ac:dyDescent="0.15">
      <c r="AT58" s="831"/>
      <c r="DH58" s="831"/>
    </row>
    <row r="59" spans="2:112" x14ac:dyDescent="0.15">
      <c r="AT59" s="831"/>
      <c r="DH59" s="831"/>
    </row>
    <row r="60" spans="2:112" x14ac:dyDescent="0.15">
      <c r="AT60" s="831"/>
      <c r="DH60" s="831"/>
    </row>
    <row r="61" spans="2:112" x14ac:dyDescent="0.15">
      <c r="AT61" s="831"/>
      <c r="DH61" s="831"/>
    </row>
    <row r="62" spans="2:112" x14ac:dyDescent="0.15">
      <c r="AT62" s="831"/>
      <c r="DH62" s="803"/>
    </row>
  </sheetData>
  <sheetProtection algorithmName="SHA-512" hashValue="MMGGk7J/LpvNURvCzchkFzO1H0vZoKkYJ0HMG2fyYnnLjGGSfrL9S3E/+8l1WNMUq/A8P6wZEfV84VPpCx80qg==" saltValue="/EDxqSCLZdvsyNC7XSnSng==" spinCount="100000" sheet="1" objects="1" scenarios="1"/>
  <mergeCells count="48">
    <mergeCell ref="BI1:BM1"/>
    <mergeCell ref="A1:E1"/>
    <mergeCell ref="F1:L1"/>
    <mergeCell ref="A4:BM4"/>
    <mergeCell ref="A7:BM7"/>
    <mergeCell ref="AQ8:BL8"/>
    <mergeCell ref="BI2:BM2"/>
    <mergeCell ref="AQ9:BI9"/>
    <mergeCell ref="A11:BM11"/>
    <mergeCell ref="AQ6:AS6"/>
    <mergeCell ref="AZ6:BL6"/>
    <mergeCell ref="AZ3:BL3"/>
    <mergeCell ref="AQ12:BL12"/>
    <mergeCell ref="S13:BL13"/>
    <mergeCell ref="S14:BI14"/>
    <mergeCell ref="S15:BI15"/>
    <mergeCell ref="V12:AK12"/>
    <mergeCell ref="S16:AK16"/>
    <mergeCell ref="S17:BI17"/>
    <mergeCell ref="AK18:BI18"/>
    <mergeCell ref="AN19:AU19"/>
    <mergeCell ref="BB19:BI19"/>
    <mergeCell ref="AO16:BI16"/>
    <mergeCell ref="AK20:BI20"/>
    <mergeCell ref="S21:X21"/>
    <mergeCell ref="AB21:AG21"/>
    <mergeCell ref="AU21:AZ21"/>
    <mergeCell ref="BD21:BI21"/>
    <mergeCell ref="AQ22:BI22"/>
    <mergeCell ref="AQ23:BI23"/>
    <mergeCell ref="AQ24:AX24"/>
    <mergeCell ref="BC24:BI24"/>
    <mergeCell ref="AQ25:BI25"/>
    <mergeCell ref="AQ26:BL26"/>
    <mergeCell ref="AQ27:BL27"/>
    <mergeCell ref="AQ29:AX29"/>
    <mergeCell ref="AQ30:BL30"/>
    <mergeCell ref="BA29:BI29"/>
    <mergeCell ref="AQ37:BL37"/>
    <mergeCell ref="AQ38:BL38"/>
    <mergeCell ref="AT39:AX39"/>
    <mergeCell ref="BE39:BI39"/>
    <mergeCell ref="AQ31:BL31"/>
    <mergeCell ref="AQ32:BL32"/>
    <mergeCell ref="AQ33:BI33"/>
    <mergeCell ref="AS34:AW34"/>
    <mergeCell ref="AY34:BI34"/>
    <mergeCell ref="AQ34:AR34"/>
  </mergeCells>
  <phoneticPr fontId="2"/>
  <dataValidations count="3">
    <dataValidation type="list" allowBlank="1" showInputMessage="1" showErrorMessage="1" sqref="AQ27:BL27" xr:uid="{00000000-0002-0000-0C00-000000000000}">
      <formula1>"有,無"</formula1>
    </dataValidation>
    <dataValidation type="list" allowBlank="1" showInputMessage="1" sqref="AQ31:BL31" xr:uid="{00000000-0002-0000-0C00-000001000000}">
      <formula1>"電圧制御方式,電流制御方式,その他(    )"</formula1>
    </dataValidation>
    <dataValidation type="list" allowBlank="1" showInputMessage="1" sqref="AQ26:BL26" xr:uid="{00000000-0002-0000-0C00-000002000000}">
      <formula1>"無効電力制御機能,力率一定制御機能,出力制御機能,その他(    )"</formula1>
    </dataValidation>
  </dataValidations>
  <hyperlinks>
    <hyperlink ref="A1" location="はじめに!A1" display="＜はじめにへ" xr:uid="{00000000-0004-0000-0C00-000000000000}"/>
    <hyperlink ref="A1:E1" location="入力シート!Print_Area" display="＜入力シートへ" xr:uid="{00000000-0004-0000-0C00-000001000000}"/>
    <hyperlink ref="BI1:BM1" location="'おわりに '!A1" display="おわりにへ＞" xr:uid="{00000000-0004-0000-0C00-000002000000}"/>
  </hyperlinks>
  <pageMargins left="0.64" right="0.3" top="0.65" bottom="0.6" header="0.51200000000000001" footer="0.51200000000000001"/>
  <pageSetup paperSize="9" scale="68" orientation="portrait"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2" id="{0042EE1A-B038-4BC1-AED4-CC526A0F9AA4}">
            <xm:f>入力シート!$E$78&lt;3</xm:f>
            <x14:dxf>
              <fill>
                <patternFill>
                  <bgColor theme="0" tint="-0.24994659260841701"/>
                </patternFill>
              </fill>
            </x14:dxf>
          </x14:cfRule>
          <xm:sqref>A1:BM15 A17:BM28 A16:AO16 BJ16:BM16 A30:BM33 A29:BA29 BJ29:BM29 A35:BM48 AX34:AY34 BJ34:BM34 AS34 A34:AQ34</xm:sqref>
        </x14:conditionalFormatting>
        <x14:conditionalFormatting xmlns:xm="http://schemas.microsoft.com/office/excel/2006/main">
          <x14:cfRule type="expression" priority="1" id="{D5616806-EF92-4780-9D9E-DE386EE27FE4}">
            <xm:f>はじめに!$AV$51&lt;&gt;"はい"</xm:f>
            <x14:dxf>
              <fill>
                <patternFill>
                  <bgColor theme="0" tint="-0.24994659260841701"/>
                </patternFill>
              </fill>
            </x14:dxf>
          </x14:cfRule>
          <xm:sqref>A2:BM48</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7">
    <pageSetUpPr fitToPage="1"/>
  </sheetPr>
  <dimension ref="A1:BW79"/>
  <sheetViews>
    <sheetView showGridLines="0" view="pageBreakPreview" zoomScale="80" zoomScaleNormal="80" zoomScaleSheetLayoutView="80" workbookViewId="0">
      <pane ySplit="1" topLeftCell="A2" activePane="bottomLeft" state="frozen"/>
      <selection activeCell="U1" sqref="U1:V1"/>
      <selection pane="bottomLeft" sqref="A1:E1"/>
    </sheetView>
  </sheetViews>
  <sheetFormatPr defaultColWidth="2.625" defaultRowHeight="14.25" customHeight="1" x14ac:dyDescent="0.15"/>
  <cols>
    <col min="1" max="30" width="2" style="1039" customWidth="1"/>
    <col min="31" max="31" width="3.75" style="1039" customWidth="1"/>
    <col min="32" max="65" width="2" style="1039" customWidth="1"/>
    <col min="66" max="68" width="2.625" style="1039" customWidth="1"/>
    <col min="69" max="75" width="2.625" style="1039" hidden="1" customWidth="1"/>
    <col min="76" max="80" width="2.625" style="1039" customWidth="1"/>
    <col min="81" max="16384" width="2.625" style="1039"/>
  </cols>
  <sheetData>
    <row r="1" spans="1:75" ht="27" customHeight="1" x14ac:dyDescent="0.15">
      <c r="A1" s="1556" t="s">
        <v>164</v>
      </c>
      <c r="B1" s="1556"/>
      <c r="C1" s="1556"/>
      <c r="D1" s="1556"/>
      <c r="E1" s="1556"/>
      <c r="F1" s="1619"/>
      <c r="G1" s="1619"/>
      <c r="H1" s="1619"/>
      <c r="I1" s="1619"/>
      <c r="J1" s="1619"/>
      <c r="K1" s="1619"/>
      <c r="L1" s="1619"/>
      <c r="M1" s="1034"/>
      <c r="N1" s="1034"/>
      <c r="O1" s="1034"/>
      <c r="P1" s="1034"/>
      <c r="Q1" s="1034"/>
      <c r="R1" s="1034"/>
      <c r="S1" s="1034"/>
      <c r="T1" s="1034"/>
      <c r="U1" s="1034"/>
      <c r="V1" s="1034"/>
      <c r="W1" s="1034"/>
      <c r="X1" s="1034"/>
      <c r="Y1" s="1034"/>
      <c r="Z1" s="1034"/>
      <c r="AA1" s="1034"/>
      <c r="AB1" s="1034"/>
      <c r="AC1" s="1035" t="s">
        <v>1319</v>
      </c>
      <c r="AD1" s="1560">
        <f>IF(AND(はじめに!AV62="はい",はじめに!AV64="はい"),SUM(BS:BS,BW:BW),IF(はじめに!AV62="はい",SUM(BS:BS),IF(はじめに!AV64="はい",SUM(BW:BW),0)))</f>
        <v>0</v>
      </c>
      <c r="AE1" s="1560"/>
      <c r="AF1" s="1036" t="s">
        <v>1320</v>
      </c>
      <c r="AG1" s="1037"/>
      <c r="AH1" s="1038"/>
      <c r="AI1" s="1037"/>
      <c r="AJ1" s="1037"/>
      <c r="AK1" s="1037"/>
      <c r="AL1" s="1037"/>
      <c r="AM1" s="1037"/>
      <c r="AN1" s="1037"/>
      <c r="BI1" s="1555" t="s">
        <v>165</v>
      </c>
      <c r="BJ1" s="1555"/>
      <c r="BK1" s="1555"/>
      <c r="BL1" s="1555"/>
      <c r="BM1" s="1555"/>
    </row>
    <row r="2" spans="1:75" ht="20.100000000000001" customHeight="1" thickBot="1" x14ac:dyDescent="0.2">
      <c r="A2" s="984"/>
      <c r="B2" s="984"/>
      <c r="C2" s="984"/>
      <c r="D2" s="984"/>
      <c r="E2" s="984"/>
      <c r="F2" s="984"/>
      <c r="G2" s="984"/>
      <c r="H2" s="984"/>
      <c r="I2" s="984"/>
      <c r="J2" s="984"/>
      <c r="K2" s="984"/>
      <c r="L2" s="984"/>
      <c r="M2" s="984"/>
      <c r="N2" s="984"/>
      <c r="O2" s="984"/>
      <c r="P2" s="984"/>
      <c r="Q2" s="984"/>
      <c r="R2" s="984"/>
      <c r="S2" s="984"/>
      <c r="T2" s="984"/>
      <c r="U2" s="984"/>
      <c r="V2" s="984"/>
      <c r="W2" s="984"/>
      <c r="X2" s="984"/>
      <c r="Y2" s="984"/>
      <c r="Z2" s="984"/>
      <c r="AA2" s="984"/>
      <c r="AB2" s="984"/>
      <c r="AC2" s="984"/>
      <c r="AD2" s="984"/>
      <c r="AE2" s="984"/>
      <c r="AF2" s="984"/>
      <c r="AG2" s="984"/>
      <c r="AH2" s="984"/>
      <c r="AI2" s="984"/>
      <c r="AJ2" s="984"/>
      <c r="AK2" s="984"/>
      <c r="AL2" s="984"/>
      <c r="AM2" s="984"/>
      <c r="AN2" s="984"/>
      <c r="AO2" s="984"/>
      <c r="AP2" s="984"/>
      <c r="AQ2" s="984"/>
      <c r="AR2" s="984"/>
      <c r="AS2" s="984"/>
      <c r="AT2" s="984"/>
      <c r="AU2" s="984"/>
      <c r="AV2" s="984"/>
      <c r="AW2" s="984"/>
      <c r="AX2" s="984"/>
      <c r="AY2" s="984"/>
      <c r="AZ2" s="984"/>
      <c r="BA2" s="984"/>
      <c r="BB2" s="984"/>
      <c r="BC2" s="1474" t="s">
        <v>930</v>
      </c>
      <c r="BD2" s="1474"/>
      <c r="BE2" s="1474"/>
      <c r="BF2" s="1474"/>
      <c r="BG2" s="1474"/>
      <c r="BH2" s="1474"/>
      <c r="BI2" s="1474"/>
      <c r="BJ2" s="1474"/>
      <c r="BK2" s="1474"/>
      <c r="BL2" s="1474"/>
      <c r="BM2" s="1474"/>
    </row>
    <row r="3" spans="1:75" ht="20.100000000000001" customHeight="1" x14ac:dyDescent="0.15">
      <c r="A3" s="1040"/>
      <c r="B3" s="1041"/>
      <c r="C3" s="1041"/>
      <c r="D3" s="1041"/>
      <c r="E3" s="1041"/>
      <c r="F3" s="1041"/>
      <c r="G3" s="1041"/>
      <c r="H3" s="1041"/>
      <c r="I3" s="1041"/>
      <c r="J3" s="1041"/>
      <c r="K3" s="1041"/>
      <c r="L3" s="1041"/>
      <c r="M3" s="1041"/>
      <c r="N3" s="1041"/>
      <c r="O3" s="1041"/>
      <c r="P3" s="1041"/>
      <c r="Q3" s="1041"/>
      <c r="R3" s="1041"/>
      <c r="S3" s="1041"/>
      <c r="T3" s="1041"/>
      <c r="U3" s="1041"/>
      <c r="V3" s="1041"/>
      <c r="W3" s="1041"/>
      <c r="X3" s="1041"/>
      <c r="Y3" s="1041"/>
      <c r="Z3" s="1041"/>
      <c r="AA3" s="1041"/>
      <c r="AB3" s="1041"/>
      <c r="AC3" s="1041"/>
      <c r="AD3" s="1041"/>
      <c r="AE3" s="1041"/>
      <c r="AF3" s="1041"/>
      <c r="AG3" s="1041"/>
      <c r="AH3" s="1041"/>
      <c r="AI3" s="1041"/>
      <c r="AJ3" s="1041"/>
      <c r="AK3" s="1041"/>
      <c r="AL3" s="1041"/>
      <c r="AM3" s="1041"/>
      <c r="AN3" s="1041"/>
      <c r="AO3" s="1041"/>
      <c r="AP3" s="1041"/>
      <c r="AQ3" s="1041"/>
      <c r="AR3" s="1041"/>
      <c r="AS3" s="1041"/>
      <c r="AT3" s="1041"/>
      <c r="AU3" s="1041"/>
      <c r="AV3" s="1041"/>
      <c r="AW3" s="1041"/>
      <c r="AX3" s="1041"/>
      <c r="AY3" s="1041"/>
      <c r="AZ3" s="1481" t="str">
        <f>IF(入力シート!E10="","",入力シート!E10)</f>
        <v/>
      </c>
      <c r="BA3" s="1481"/>
      <c r="BB3" s="1481"/>
      <c r="BC3" s="1481"/>
      <c r="BD3" s="1481"/>
      <c r="BE3" s="1481"/>
      <c r="BF3" s="1481"/>
      <c r="BG3" s="1481"/>
      <c r="BH3" s="1481"/>
      <c r="BI3" s="1481"/>
      <c r="BJ3" s="1481"/>
      <c r="BK3" s="1481"/>
      <c r="BL3" s="1481"/>
      <c r="BM3" s="1042"/>
    </row>
    <row r="4" spans="1:75" ht="20.100000000000001" customHeight="1" x14ac:dyDescent="0.15">
      <c r="A4" s="1620" t="s">
        <v>931</v>
      </c>
      <c r="B4" s="1621"/>
      <c r="C4" s="1621"/>
      <c r="D4" s="1621"/>
      <c r="E4" s="1621"/>
      <c r="F4" s="1621"/>
      <c r="G4" s="1621"/>
      <c r="H4" s="1621"/>
      <c r="I4" s="1621"/>
      <c r="J4" s="1621"/>
      <c r="K4" s="1621"/>
      <c r="L4" s="1621"/>
      <c r="M4" s="1621"/>
      <c r="N4" s="1621"/>
      <c r="O4" s="1621"/>
      <c r="P4" s="1621"/>
      <c r="Q4" s="1621"/>
      <c r="R4" s="1621"/>
      <c r="S4" s="1621"/>
      <c r="T4" s="1621"/>
      <c r="U4" s="1621"/>
      <c r="V4" s="1621"/>
      <c r="W4" s="1621"/>
      <c r="X4" s="1621"/>
      <c r="Y4" s="1621"/>
      <c r="Z4" s="1621"/>
      <c r="AA4" s="1621"/>
      <c r="AB4" s="1621"/>
      <c r="AC4" s="1621"/>
      <c r="AD4" s="1621"/>
      <c r="AE4" s="1621"/>
      <c r="AF4" s="1621"/>
      <c r="AG4" s="1621"/>
      <c r="AH4" s="1621"/>
      <c r="AI4" s="1621"/>
      <c r="AJ4" s="1621"/>
      <c r="AK4" s="1621"/>
      <c r="AL4" s="1621"/>
      <c r="AM4" s="1621"/>
      <c r="AN4" s="1621"/>
      <c r="AO4" s="1621"/>
      <c r="AP4" s="1621"/>
      <c r="AQ4" s="1621"/>
      <c r="AR4" s="1621"/>
      <c r="AS4" s="1621"/>
      <c r="AT4" s="1621"/>
      <c r="AU4" s="1621"/>
      <c r="AV4" s="1621"/>
      <c r="AW4" s="1621"/>
      <c r="AX4" s="1621"/>
      <c r="AY4" s="1621"/>
      <c r="AZ4" s="1621"/>
      <c r="BA4" s="1621"/>
      <c r="BB4" s="1621"/>
      <c r="BC4" s="1621"/>
      <c r="BD4" s="1621"/>
      <c r="BE4" s="1621"/>
      <c r="BF4" s="1621"/>
      <c r="BG4" s="1621"/>
      <c r="BH4" s="1621"/>
      <c r="BI4" s="1621"/>
      <c r="BJ4" s="1621"/>
      <c r="BK4" s="1621"/>
      <c r="BL4" s="1621"/>
      <c r="BM4" s="1622"/>
    </row>
    <row r="5" spans="1:75" ht="20.100000000000001" customHeight="1" x14ac:dyDescent="0.15">
      <c r="A5" s="804"/>
      <c r="B5" s="809"/>
      <c r="C5" s="809"/>
      <c r="D5" s="809"/>
      <c r="E5" s="809"/>
      <c r="F5" s="809"/>
      <c r="G5" s="809"/>
      <c r="H5" s="809"/>
      <c r="I5" s="809"/>
      <c r="J5" s="809"/>
      <c r="K5" s="809"/>
      <c r="L5" s="809"/>
      <c r="M5" s="809"/>
      <c r="N5" s="809"/>
      <c r="O5" s="809"/>
      <c r="P5" s="809"/>
      <c r="Q5" s="809"/>
      <c r="R5" s="809"/>
      <c r="S5" s="809"/>
      <c r="T5" s="809"/>
      <c r="U5" s="809"/>
      <c r="V5" s="809"/>
      <c r="W5" s="809"/>
      <c r="X5" s="809"/>
      <c r="Y5" s="809"/>
      <c r="Z5" s="809"/>
      <c r="AA5" s="809"/>
      <c r="AB5" s="809"/>
      <c r="AC5" s="809"/>
      <c r="AD5" s="809"/>
      <c r="AE5" s="809"/>
      <c r="AF5" s="809"/>
      <c r="AG5" s="809"/>
      <c r="AH5" s="809"/>
      <c r="AI5" s="809"/>
      <c r="AJ5" s="809"/>
      <c r="AK5" s="809"/>
      <c r="AL5" s="809"/>
      <c r="AM5" s="809"/>
      <c r="AN5" s="809"/>
      <c r="AO5" s="809"/>
      <c r="AP5" s="809"/>
      <c r="AQ5" s="803"/>
      <c r="AR5" s="803"/>
      <c r="AS5" s="803"/>
      <c r="AT5" s="803"/>
      <c r="AU5" s="803"/>
      <c r="AV5" s="803"/>
      <c r="AW5" s="803"/>
      <c r="AX5" s="803"/>
      <c r="AY5" s="803"/>
      <c r="AZ5" s="854"/>
      <c r="BA5" s="854"/>
      <c r="BB5" s="854"/>
      <c r="BC5" s="854"/>
      <c r="BD5" s="854"/>
      <c r="BE5" s="854"/>
      <c r="BF5" s="854"/>
      <c r="BG5" s="854"/>
      <c r="BH5" s="854"/>
      <c r="BI5" s="854"/>
      <c r="BJ5" s="854"/>
      <c r="BK5" s="854"/>
      <c r="BL5" s="854"/>
      <c r="BM5" s="807"/>
    </row>
    <row r="6" spans="1:75" ht="20.100000000000001" customHeight="1" x14ac:dyDescent="0.15">
      <c r="A6" s="804"/>
      <c r="B6" s="809"/>
      <c r="C6" s="809"/>
      <c r="D6" s="809"/>
      <c r="E6" s="809"/>
      <c r="F6" s="809"/>
      <c r="G6" s="809"/>
      <c r="H6" s="809"/>
      <c r="I6" s="809"/>
      <c r="J6" s="809"/>
      <c r="K6" s="809"/>
      <c r="L6" s="809"/>
      <c r="M6" s="809"/>
      <c r="N6" s="809"/>
      <c r="O6" s="809"/>
      <c r="P6" s="809"/>
      <c r="Q6" s="809"/>
      <c r="R6" s="809"/>
      <c r="S6" s="809"/>
      <c r="T6" s="809"/>
      <c r="U6" s="809"/>
      <c r="V6" s="809"/>
      <c r="W6" s="809"/>
      <c r="X6" s="809"/>
      <c r="Y6" s="809"/>
      <c r="Z6" s="809"/>
      <c r="AA6" s="809"/>
      <c r="AB6" s="809"/>
      <c r="AC6" s="809"/>
      <c r="AD6" s="809"/>
      <c r="AE6" s="809"/>
      <c r="AF6" s="809"/>
      <c r="AG6" s="809"/>
      <c r="AH6" s="809"/>
      <c r="AI6" s="809"/>
      <c r="AJ6" s="809"/>
      <c r="AK6" s="809"/>
      <c r="AL6" s="809"/>
      <c r="AM6" s="809"/>
      <c r="AN6" s="809"/>
      <c r="AO6" s="809"/>
      <c r="AP6" s="809"/>
      <c r="AQ6" s="809"/>
      <c r="AR6" s="809"/>
      <c r="AS6" s="809"/>
      <c r="AT6" s="809"/>
      <c r="AU6" s="809"/>
      <c r="AV6" s="809"/>
      <c r="AW6" s="809"/>
      <c r="AX6" s="809"/>
      <c r="AY6" s="809"/>
      <c r="AZ6" s="809"/>
      <c r="BA6" s="809"/>
      <c r="BB6" s="809"/>
      <c r="BC6" s="809"/>
      <c r="BD6" s="809"/>
      <c r="BE6" s="809"/>
      <c r="BF6" s="809"/>
      <c r="BG6" s="809"/>
      <c r="BH6" s="809"/>
      <c r="BI6" s="809"/>
      <c r="BJ6" s="809"/>
      <c r="BK6" s="809"/>
      <c r="BL6" s="809"/>
      <c r="BM6" s="807"/>
    </row>
    <row r="7" spans="1:75" ht="20.100000000000001" customHeight="1" x14ac:dyDescent="0.15">
      <c r="A7" s="1256" t="s">
        <v>931</v>
      </c>
      <c r="B7" s="1257"/>
      <c r="C7" s="1257"/>
      <c r="D7" s="1257"/>
      <c r="E7" s="1257"/>
      <c r="F7" s="1257"/>
      <c r="G7" s="1257"/>
      <c r="H7" s="1257"/>
      <c r="I7" s="1257"/>
      <c r="J7" s="1257"/>
      <c r="K7" s="1257"/>
      <c r="L7" s="1257"/>
      <c r="M7" s="1257"/>
      <c r="N7" s="1257"/>
      <c r="O7" s="1257"/>
      <c r="P7" s="1257"/>
      <c r="Q7" s="1257"/>
      <c r="R7" s="1257"/>
      <c r="S7" s="1257"/>
      <c r="T7" s="1257"/>
      <c r="U7" s="1257"/>
      <c r="V7" s="1257"/>
      <c r="W7" s="1257"/>
      <c r="X7" s="1257"/>
      <c r="Y7" s="1257"/>
      <c r="Z7" s="1257"/>
      <c r="AA7" s="1257"/>
      <c r="AB7" s="1257"/>
      <c r="AC7" s="1257"/>
      <c r="AD7" s="1257"/>
      <c r="AE7" s="1257"/>
      <c r="AF7" s="1257"/>
      <c r="AG7" s="1257"/>
      <c r="AH7" s="1257"/>
      <c r="AI7" s="1257"/>
      <c r="AJ7" s="1257"/>
      <c r="AK7" s="1257"/>
      <c r="AL7" s="1257"/>
      <c r="AM7" s="1257"/>
      <c r="AN7" s="1257"/>
      <c r="AO7" s="1257"/>
      <c r="AP7" s="1257"/>
      <c r="AQ7" s="1257"/>
      <c r="AR7" s="1257"/>
      <c r="AS7" s="1257"/>
      <c r="AT7" s="1257"/>
      <c r="AU7" s="1257"/>
      <c r="AV7" s="1257"/>
      <c r="AW7" s="1257"/>
      <c r="AX7" s="1257"/>
      <c r="AY7" s="1257"/>
      <c r="AZ7" s="1257"/>
      <c r="BA7" s="1257"/>
      <c r="BB7" s="1257"/>
      <c r="BC7" s="1257"/>
      <c r="BD7" s="1257"/>
      <c r="BE7" s="1257"/>
      <c r="BF7" s="1257"/>
      <c r="BG7" s="1257"/>
      <c r="BH7" s="1257"/>
      <c r="BI7" s="1257"/>
      <c r="BJ7" s="1257"/>
      <c r="BK7" s="1257"/>
      <c r="BL7" s="1257"/>
      <c r="BM7" s="1258"/>
    </row>
    <row r="8" spans="1:75" ht="20.100000000000001" customHeight="1" x14ac:dyDescent="0.15">
      <c r="A8" s="804"/>
      <c r="B8" s="1618" t="s">
        <v>932</v>
      </c>
      <c r="C8" s="1237"/>
      <c r="D8" s="1237"/>
      <c r="E8" s="1237"/>
      <c r="F8" s="1237"/>
      <c r="G8" s="1237"/>
      <c r="H8" s="1237"/>
      <c r="I8" s="1302"/>
      <c r="J8" s="1252" t="s">
        <v>933</v>
      </c>
      <c r="K8" s="1236"/>
      <c r="L8" s="1236"/>
      <c r="M8" s="1236"/>
      <c r="N8" s="1236"/>
      <c r="O8" s="1236"/>
      <c r="P8" s="1253"/>
      <c r="Q8" s="1252" t="s">
        <v>934</v>
      </c>
      <c r="R8" s="1253"/>
      <c r="S8" s="1252" t="s">
        <v>935</v>
      </c>
      <c r="T8" s="1236"/>
      <c r="U8" s="1236"/>
      <c r="V8" s="1236"/>
      <c r="W8" s="1236"/>
      <c r="X8" s="1252" t="s">
        <v>936</v>
      </c>
      <c r="Y8" s="1236"/>
      <c r="Z8" s="1236"/>
      <c r="AA8" s="1236"/>
      <c r="AB8" s="1236"/>
      <c r="AC8" s="1252" t="s">
        <v>937</v>
      </c>
      <c r="AD8" s="1236"/>
      <c r="AE8" s="1236"/>
      <c r="AF8" s="1236"/>
      <c r="AG8" s="1236"/>
      <c r="AH8" s="1236"/>
      <c r="AI8" s="1236"/>
      <c r="AJ8" s="1236"/>
      <c r="AK8" s="1236"/>
      <c r="AL8" s="1236"/>
      <c r="AM8" s="1236"/>
      <c r="AN8" s="1236"/>
      <c r="AO8" s="1236"/>
      <c r="AP8" s="1236"/>
      <c r="AQ8" s="1253"/>
      <c r="AR8" s="1252" t="s">
        <v>938</v>
      </c>
      <c r="AS8" s="1236"/>
      <c r="AT8" s="1236"/>
      <c r="AU8" s="1236"/>
      <c r="AV8" s="1236"/>
      <c r="AW8" s="1236"/>
      <c r="AX8" s="1236"/>
      <c r="AY8" s="1252" t="s">
        <v>1013</v>
      </c>
      <c r="AZ8" s="1236"/>
      <c r="BA8" s="1236"/>
      <c r="BB8" s="1236"/>
      <c r="BC8" s="1236"/>
      <c r="BD8" s="1236"/>
      <c r="BE8" s="1236"/>
      <c r="BF8" s="1253"/>
      <c r="BG8" s="1252" t="s">
        <v>939</v>
      </c>
      <c r="BH8" s="1236"/>
      <c r="BI8" s="1236"/>
      <c r="BJ8" s="1236"/>
      <c r="BK8" s="1236"/>
      <c r="BL8" s="1253"/>
      <c r="BM8" s="807"/>
      <c r="BQ8" s="1043" t="s">
        <v>1315</v>
      </c>
      <c r="BU8" s="1043" t="s">
        <v>1316</v>
      </c>
    </row>
    <row r="9" spans="1:75" ht="20.100000000000001" customHeight="1" x14ac:dyDescent="0.15">
      <c r="A9" s="804"/>
      <c r="B9" s="1250"/>
      <c r="C9" s="1206"/>
      <c r="D9" s="1206"/>
      <c r="E9" s="1206"/>
      <c r="F9" s="1206"/>
      <c r="G9" s="1206"/>
      <c r="H9" s="1206"/>
      <c r="I9" s="1251"/>
      <c r="J9" s="1565" t="s">
        <v>940</v>
      </c>
      <c r="K9" s="1568"/>
      <c r="L9" s="1569"/>
      <c r="M9" s="1569"/>
      <c r="N9" s="1569"/>
      <c r="O9" s="1569"/>
      <c r="P9" s="1589"/>
      <c r="Q9" s="1580"/>
      <c r="R9" s="1582"/>
      <c r="S9" s="1563"/>
      <c r="T9" s="1564"/>
      <c r="U9" s="1564"/>
      <c r="V9" s="1564"/>
      <c r="W9" s="1564"/>
      <c r="X9" s="1563"/>
      <c r="Y9" s="1564"/>
      <c r="Z9" s="1564"/>
      <c r="AA9" s="1564"/>
      <c r="AB9" s="1564"/>
      <c r="AC9" s="1561"/>
      <c r="AD9" s="1562"/>
      <c r="AE9" s="1562"/>
      <c r="AF9" s="1562"/>
      <c r="AG9" s="1562"/>
      <c r="AH9" s="805" t="s">
        <v>1014</v>
      </c>
      <c r="AI9" s="805"/>
      <c r="AJ9" s="1462"/>
      <c r="AK9" s="1462"/>
      <c r="AL9" s="1462"/>
      <c r="AM9" s="1462"/>
      <c r="AN9" s="1462"/>
      <c r="AO9" s="1462"/>
      <c r="AP9" s="805" t="s">
        <v>943</v>
      </c>
      <c r="AQ9" s="806"/>
      <c r="AR9" s="1461"/>
      <c r="AS9" s="1462"/>
      <c r="AT9" s="1462"/>
      <c r="AU9" s="1462"/>
      <c r="AV9" s="1462"/>
      <c r="AW9" s="805" t="s">
        <v>943</v>
      </c>
      <c r="AX9" s="805"/>
      <c r="AY9" s="1461"/>
      <c r="AZ9" s="1462"/>
      <c r="BA9" s="1462"/>
      <c r="BB9" s="1462"/>
      <c r="BC9" s="1462"/>
      <c r="BD9" s="805" t="s">
        <v>947</v>
      </c>
      <c r="BE9" s="805"/>
      <c r="BF9" s="805"/>
      <c r="BG9" s="1597"/>
      <c r="BH9" s="1598"/>
      <c r="BI9" s="1598"/>
      <c r="BJ9" s="1598"/>
      <c r="BK9" s="1598"/>
      <c r="BL9" s="1599"/>
      <c r="BM9" s="807"/>
      <c r="BQ9" s="1039">
        <v>1</v>
      </c>
      <c r="BR9" s="1039">
        <f>COUNTA(K9)</f>
        <v>0</v>
      </c>
      <c r="BS9" s="1039">
        <f t="shared" ref="BS9:BS28" si="0">BQ9-BR9</f>
        <v>1</v>
      </c>
      <c r="BU9" s="1039">
        <v>1</v>
      </c>
      <c r="BV9" s="1039">
        <f>COUNTA(S20)</f>
        <v>0</v>
      </c>
      <c r="BW9" s="1039">
        <f t="shared" ref="BW9:BW72" si="1">BU9-BV9</f>
        <v>1</v>
      </c>
    </row>
    <row r="10" spans="1:75" ht="20.100000000000001" customHeight="1" x14ac:dyDescent="0.15">
      <c r="A10" s="804"/>
      <c r="B10" s="1250"/>
      <c r="C10" s="1206"/>
      <c r="D10" s="1206"/>
      <c r="E10" s="1206"/>
      <c r="F10" s="1206"/>
      <c r="G10" s="1206"/>
      <c r="H10" s="1206"/>
      <c r="I10" s="1251"/>
      <c r="J10" s="1565"/>
      <c r="K10" s="1568"/>
      <c r="L10" s="1569"/>
      <c r="M10" s="1569"/>
      <c r="N10" s="1569"/>
      <c r="O10" s="1569"/>
      <c r="P10" s="1589"/>
      <c r="Q10" s="1586"/>
      <c r="R10" s="1588"/>
      <c r="S10" s="1563"/>
      <c r="T10" s="1564"/>
      <c r="U10" s="1564"/>
      <c r="V10" s="1564"/>
      <c r="W10" s="1564"/>
      <c r="X10" s="1563"/>
      <c r="Y10" s="1564"/>
      <c r="Z10" s="1564"/>
      <c r="AA10" s="1564"/>
      <c r="AB10" s="1564"/>
      <c r="AC10" s="1561"/>
      <c r="AD10" s="1562"/>
      <c r="AE10" s="1562"/>
      <c r="AF10" s="1562"/>
      <c r="AG10" s="1562"/>
      <c r="AH10" s="805" t="s">
        <v>942</v>
      </c>
      <c r="AI10" s="805"/>
      <c r="AJ10" s="1462"/>
      <c r="AK10" s="1462"/>
      <c r="AL10" s="1462"/>
      <c r="AM10" s="1462"/>
      <c r="AN10" s="1462"/>
      <c r="AO10" s="1462"/>
      <c r="AP10" s="805" t="s">
        <v>944</v>
      </c>
      <c r="AQ10" s="806"/>
      <c r="AR10" s="1461"/>
      <c r="AS10" s="1462"/>
      <c r="AT10" s="1462"/>
      <c r="AU10" s="1462"/>
      <c r="AV10" s="1462"/>
      <c r="AW10" s="805" t="s">
        <v>944</v>
      </c>
      <c r="AX10" s="805"/>
      <c r="AY10" s="1461"/>
      <c r="AZ10" s="1462"/>
      <c r="BA10" s="1462"/>
      <c r="BB10" s="1462"/>
      <c r="BC10" s="1462"/>
      <c r="BD10" s="805" t="s">
        <v>945</v>
      </c>
      <c r="BE10" s="805"/>
      <c r="BF10" s="805"/>
      <c r="BG10" s="1597"/>
      <c r="BH10" s="1598"/>
      <c r="BI10" s="1598"/>
      <c r="BJ10" s="1598"/>
      <c r="BK10" s="1598"/>
      <c r="BL10" s="1599"/>
      <c r="BM10" s="807"/>
      <c r="BQ10" s="1039">
        <v>1</v>
      </c>
      <c r="BR10" s="1039">
        <f>COUNTA(Q9)</f>
        <v>0</v>
      </c>
      <c r="BS10" s="1039">
        <f t="shared" si="0"/>
        <v>1</v>
      </c>
      <c r="BU10" s="1039">
        <v>1</v>
      </c>
      <c r="BV10" s="1039">
        <f>COUNTA(X20)</f>
        <v>0</v>
      </c>
      <c r="BW10" s="1039">
        <f t="shared" si="1"/>
        <v>1</v>
      </c>
    </row>
    <row r="11" spans="1:75" ht="20.100000000000001" customHeight="1" x14ac:dyDescent="0.15">
      <c r="A11" s="804"/>
      <c r="B11" s="1250"/>
      <c r="C11" s="1206"/>
      <c r="D11" s="1206"/>
      <c r="E11" s="1206"/>
      <c r="F11" s="1206"/>
      <c r="G11" s="1206"/>
      <c r="H11" s="1206"/>
      <c r="I11" s="1251"/>
      <c r="J11" s="1252" t="s">
        <v>1015</v>
      </c>
      <c r="K11" s="1236"/>
      <c r="L11" s="1236"/>
      <c r="M11" s="1236"/>
      <c r="N11" s="1236"/>
      <c r="O11" s="1236"/>
      <c r="P11" s="1253"/>
      <c r="Q11" s="1580" t="s">
        <v>1311</v>
      </c>
      <c r="R11" s="1582"/>
      <c r="S11" s="1563"/>
      <c r="T11" s="1564"/>
      <c r="U11" s="1564"/>
      <c r="V11" s="1564"/>
      <c r="W11" s="1564"/>
      <c r="X11" s="1563"/>
      <c r="Y11" s="1564"/>
      <c r="Z11" s="1564"/>
      <c r="AA11" s="1564"/>
      <c r="AB11" s="1564"/>
      <c r="AC11" s="1561"/>
      <c r="AD11" s="1562"/>
      <c r="AE11" s="1562"/>
      <c r="AF11" s="1562"/>
      <c r="AG11" s="1562"/>
      <c r="AH11" s="805" t="s">
        <v>950</v>
      </c>
      <c r="AI11" s="805"/>
      <c r="AJ11" s="1462"/>
      <c r="AK11" s="1462"/>
      <c r="AL11" s="1462"/>
      <c r="AM11" s="1462"/>
      <c r="AN11" s="1462"/>
      <c r="AO11" s="1462"/>
      <c r="AP11" s="805" t="s">
        <v>942</v>
      </c>
      <c r="AQ11" s="806"/>
      <c r="AR11" s="1568"/>
      <c r="AS11" s="1569"/>
      <c r="AT11" s="1569"/>
      <c r="AU11" s="805" t="s">
        <v>1313</v>
      </c>
      <c r="AV11" s="1569"/>
      <c r="AW11" s="1569"/>
      <c r="AX11" s="1589"/>
      <c r="AY11" s="805" t="s">
        <v>948</v>
      </c>
      <c r="AZ11" s="805"/>
      <c r="BA11" s="805"/>
      <c r="BB11" s="1462"/>
      <c r="BC11" s="1462"/>
      <c r="BD11" s="1462"/>
      <c r="BE11" s="1462"/>
      <c r="BF11" s="1462"/>
      <c r="BG11" s="1462"/>
      <c r="BH11" s="1462"/>
      <c r="BI11" s="1462"/>
      <c r="BJ11" s="805" t="s">
        <v>949</v>
      </c>
      <c r="BK11" s="805"/>
      <c r="BL11" s="806"/>
      <c r="BM11" s="807"/>
      <c r="BQ11" s="1039">
        <v>1</v>
      </c>
      <c r="BR11" s="1039">
        <f>COUNTA(S9)</f>
        <v>0</v>
      </c>
      <c r="BS11" s="1039">
        <f t="shared" si="0"/>
        <v>1</v>
      </c>
      <c r="BU11" s="1039">
        <v>1</v>
      </c>
      <c r="BV11" s="1039">
        <f>COUNTA(AC20)</f>
        <v>0</v>
      </c>
      <c r="BW11" s="1039">
        <f t="shared" si="1"/>
        <v>1</v>
      </c>
    </row>
    <row r="12" spans="1:75" ht="20.100000000000001" customHeight="1" x14ac:dyDescent="0.15">
      <c r="A12" s="804"/>
      <c r="B12" s="1250"/>
      <c r="C12" s="1206"/>
      <c r="D12" s="1206"/>
      <c r="E12" s="1206"/>
      <c r="F12" s="1206"/>
      <c r="G12" s="1206"/>
      <c r="H12" s="1206"/>
      <c r="I12" s="1251"/>
      <c r="J12" s="1252"/>
      <c r="K12" s="1236"/>
      <c r="L12" s="1236"/>
      <c r="M12" s="1236"/>
      <c r="N12" s="1236"/>
      <c r="O12" s="1236"/>
      <c r="P12" s="1253"/>
      <c r="Q12" s="1586"/>
      <c r="R12" s="1588"/>
      <c r="S12" s="1563"/>
      <c r="T12" s="1564"/>
      <c r="U12" s="1564"/>
      <c r="V12" s="1564"/>
      <c r="W12" s="1564"/>
      <c r="X12" s="1563"/>
      <c r="Y12" s="1564"/>
      <c r="Z12" s="1564"/>
      <c r="AA12" s="1564"/>
      <c r="AB12" s="1564"/>
      <c r="AC12" s="1561"/>
      <c r="AD12" s="1562"/>
      <c r="AE12" s="1562"/>
      <c r="AF12" s="1562"/>
      <c r="AG12" s="1562"/>
      <c r="AH12" s="805" t="s">
        <v>1016</v>
      </c>
      <c r="AI12" s="805"/>
      <c r="AJ12" s="1462"/>
      <c r="AK12" s="1462"/>
      <c r="AL12" s="1462"/>
      <c r="AM12" s="1462"/>
      <c r="AN12" s="1462"/>
      <c r="AO12" s="1462"/>
      <c r="AP12" s="805" t="s">
        <v>1033</v>
      </c>
      <c r="AQ12" s="806"/>
      <c r="AR12" s="1568"/>
      <c r="AS12" s="1569"/>
      <c r="AT12" s="1569"/>
      <c r="AU12" s="805" t="s">
        <v>1312</v>
      </c>
      <c r="AV12" s="1569"/>
      <c r="AW12" s="1569"/>
      <c r="AX12" s="1589"/>
      <c r="AY12" s="805" t="s">
        <v>948</v>
      </c>
      <c r="AZ12" s="805"/>
      <c r="BA12" s="805"/>
      <c r="BB12" s="1462"/>
      <c r="BC12" s="1462"/>
      <c r="BD12" s="1462"/>
      <c r="BE12" s="1462"/>
      <c r="BF12" s="1462"/>
      <c r="BG12" s="1462"/>
      <c r="BH12" s="1462"/>
      <c r="BI12" s="1462"/>
      <c r="BJ12" s="805" t="s">
        <v>1017</v>
      </c>
      <c r="BK12" s="805"/>
      <c r="BL12" s="806"/>
      <c r="BM12" s="807"/>
      <c r="BQ12" s="1039">
        <v>1</v>
      </c>
      <c r="BR12" s="1039">
        <f>COUNTA(X9)</f>
        <v>0</v>
      </c>
      <c r="BS12" s="1039">
        <f t="shared" si="0"/>
        <v>1</v>
      </c>
      <c r="BU12" s="1039">
        <v>1</v>
      </c>
      <c r="BV12" s="1039">
        <f>COUNTA(S22)</f>
        <v>0</v>
      </c>
      <c r="BW12" s="1039">
        <f t="shared" si="1"/>
        <v>1</v>
      </c>
    </row>
    <row r="13" spans="1:75" ht="20.100000000000001" customHeight="1" x14ac:dyDescent="0.15">
      <c r="A13" s="804"/>
      <c r="B13" s="1250"/>
      <c r="C13" s="1206"/>
      <c r="D13" s="1206"/>
      <c r="E13" s="1206"/>
      <c r="F13" s="1206"/>
      <c r="G13" s="1206"/>
      <c r="H13" s="1206"/>
      <c r="I13" s="1251"/>
      <c r="J13" s="1252" t="s">
        <v>1018</v>
      </c>
      <c r="K13" s="1236"/>
      <c r="L13" s="1236"/>
      <c r="M13" s="1236"/>
      <c r="N13" s="1236"/>
      <c r="O13" s="1236"/>
      <c r="P13" s="1253"/>
      <c r="Q13" s="1580"/>
      <c r="R13" s="1581"/>
      <c r="S13" s="1563"/>
      <c r="T13" s="1564"/>
      <c r="U13" s="1564"/>
      <c r="V13" s="1564"/>
      <c r="W13" s="1564"/>
      <c r="X13" s="1563"/>
      <c r="Y13" s="1564"/>
      <c r="Z13" s="1564"/>
      <c r="AA13" s="1564"/>
      <c r="AB13" s="1564"/>
      <c r="AC13" s="1574"/>
      <c r="AD13" s="1575"/>
      <c r="AE13" s="1575"/>
      <c r="AF13" s="1575"/>
      <c r="AG13" s="1575"/>
      <c r="AH13" s="1575"/>
      <c r="AI13" s="1575"/>
      <c r="AJ13" s="1575"/>
      <c r="AK13" s="1575"/>
      <c r="AL13" s="1575"/>
      <c r="AM13" s="1575"/>
      <c r="AN13" s="1575"/>
      <c r="AO13" s="1352" t="s">
        <v>1314</v>
      </c>
      <c r="AP13" s="1352"/>
      <c r="AQ13" s="1571"/>
      <c r="AR13" s="855" t="s">
        <v>951</v>
      </c>
      <c r="AS13" s="805"/>
      <c r="AT13" s="805"/>
      <c r="AU13" s="805"/>
      <c r="AV13" s="805"/>
      <c r="AW13" s="805"/>
      <c r="AX13" s="805"/>
      <c r="AY13" s="1563"/>
      <c r="AZ13" s="1564"/>
      <c r="BA13" s="1564"/>
      <c r="BB13" s="1564"/>
      <c r="BC13" s="1564"/>
      <c r="BD13" s="1564"/>
      <c r="BE13" s="1564"/>
      <c r="BF13" s="1590"/>
      <c r="BG13" s="1580"/>
      <c r="BH13" s="1581"/>
      <c r="BI13" s="1581"/>
      <c r="BJ13" s="1581"/>
      <c r="BK13" s="1581"/>
      <c r="BL13" s="1582"/>
      <c r="BM13" s="807"/>
      <c r="BQ13" s="1039">
        <v>1</v>
      </c>
      <c r="BR13" s="1039">
        <f>IF(Q9&lt;&gt;2,1,COUNTA(K10))</f>
        <v>1</v>
      </c>
      <c r="BS13" s="1039">
        <f t="shared" si="0"/>
        <v>0</v>
      </c>
      <c r="BU13" s="1039">
        <v>1</v>
      </c>
      <c r="BV13" s="1039">
        <f>COUNTA(X22)</f>
        <v>0</v>
      </c>
      <c r="BW13" s="1039">
        <f t="shared" si="1"/>
        <v>1</v>
      </c>
    </row>
    <row r="14" spans="1:75" ht="20.100000000000001" customHeight="1" x14ac:dyDescent="0.15">
      <c r="A14" s="804"/>
      <c r="B14" s="1250"/>
      <c r="C14" s="1206"/>
      <c r="D14" s="1206"/>
      <c r="E14" s="1206"/>
      <c r="F14" s="1206"/>
      <c r="G14" s="1206"/>
      <c r="H14" s="1206"/>
      <c r="I14" s="1251"/>
      <c r="J14" s="1252"/>
      <c r="K14" s="1236"/>
      <c r="L14" s="1236"/>
      <c r="M14" s="1236"/>
      <c r="N14" s="1236"/>
      <c r="O14" s="1236"/>
      <c r="P14" s="1253"/>
      <c r="Q14" s="1583"/>
      <c r="R14" s="1584"/>
      <c r="S14" s="1593"/>
      <c r="T14" s="1593"/>
      <c r="U14" s="1593"/>
      <c r="V14" s="1593"/>
      <c r="W14" s="1593"/>
      <c r="X14" s="1593"/>
      <c r="Y14" s="1593"/>
      <c r="Z14" s="1593"/>
      <c r="AA14" s="1593"/>
      <c r="AB14" s="1593"/>
      <c r="AC14" s="1576"/>
      <c r="AD14" s="1577"/>
      <c r="AE14" s="1577"/>
      <c r="AF14" s="1577"/>
      <c r="AG14" s="1577"/>
      <c r="AH14" s="1577"/>
      <c r="AI14" s="1577"/>
      <c r="AJ14" s="1577"/>
      <c r="AK14" s="1577"/>
      <c r="AL14" s="1577"/>
      <c r="AM14" s="1577"/>
      <c r="AN14" s="1577"/>
      <c r="AO14" s="1558"/>
      <c r="AP14" s="1558"/>
      <c r="AQ14" s="1572"/>
      <c r="AR14" s="855" t="s">
        <v>952</v>
      </c>
      <c r="AS14" s="805"/>
      <c r="AT14" s="805"/>
      <c r="AU14" s="805"/>
      <c r="AV14" s="805"/>
      <c r="AW14" s="805"/>
      <c r="AX14" s="805"/>
      <c r="AY14" s="1563"/>
      <c r="AZ14" s="1564"/>
      <c r="BA14" s="1564"/>
      <c r="BB14" s="1564"/>
      <c r="BC14" s="1564"/>
      <c r="BD14" s="1564"/>
      <c r="BE14" s="1564"/>
      <c r="BF14" s="1590"/>
      <c r="BG14" s="1583"/>
      <c r="BH14" s="1584"/>
      <c r="BI14" s="1584"/>
      <c r="BJ14" s="1584"/>
      <c r="BK14" s="1584"/>
      <c r="BL14" s="1585"/>
      <c r="BM14" s="807"/>
      <c r="BQ14" s="1039">
        <v>1</v>
      </c>
      <c r="BR14" s="1039">
        <f>IF(Q9&lt;&gt;2,1,COUNTA(S10))</f>
        <v>1</v>
      </c>
      <c r="BS14" s="1039">
        <f t="shared" si="0"/>
        <v>0</v>
      </c>
      <c r="BU14" s="1039">
        <v>1</v>
      </c>
      <c r="BV14" s="1039">
        <f>COUNTA(AC22)</f>
        <v>0</v>
      </c>
      <c r="BW14" s="1039">
        <f t="shared" si="1"/>
        <v>1</v>
      </c>
    </row>
    <row r="15" spans="1:75" ht="20.100000000000001" customHeight="1" x14ac:dyDescent="0.15">
      <c r="A15" s="804"/>
      <c r="B15" s="1250"/>
      <c r="C15" s="1206"/>
      <c r="D15" s="1206"/>
      <c r="E15" s="1206"/>
      <c r="F15" s="1206"/>
      <c r="G15" s="1206"/>
      <c r="H15" s="1206"/>
      <c r="I15" s="1251"/>
      <c r="J15" s="1252"/>
      <c r="K15" s="1236"/>
      <c r="L15" s="1236"/>
      <c r="M15" s="1236"/>
      <c r="N15" s="1236"/>
      <c r="O15" s="1236"/>
      <c r="P15" s="1253"/>
      <c r="Q15" s="1586"/>
      <c r="R15" s="1587"/>
      <c r="S15" s="1594"/>
      <c r="T15" s="1594"/>
      <c r="U15" s="1594"/>
      <c r="V15" s="1594"/>
      <c r="W15" s="1594"/>
      <c r="X15" s="1594"/>
      <c r="Y15" s="1594"/>
      <c r="Z15" s="1594"/>
      <c r="AA15" s="1594"/>
      <c r="AB15" s="1594"/>
      <c r="AC15" s="1578"/>
      <c r="AD15" s="1579"/>
      <c r="AE15" s="1579"/>
      <c r="AF15" s="1579"/>
      <c r="AG15" s="1579"/>
      <c r="AH15" s="1579"/>
      <c r="AI15" s="1579"/>
      <c r="AJ15" s="1579"/>
      <c r="AK15" s="1579"/>
      <c r="AL15" s="1579"/>
      <c r="AM15" s="1579"/>
      <c r="AN15" s="1579"/>
      <c r="AO15" s="1480"/>
      <c r="AP15" s="1480"/>
      <c r="AQ15" s="1573"/>
      <c r="AR15" s="855" t="s">
        <v>953</v>
      </c>
      <c r="AS15" s="805"/>
      <c r="AT15" s="805"/>
      <c r="AU15" s="805"/>
      <c r="AV15" s="805"/>
      <c r="AW15" s="805"/>
      <c r="AX15" s="805"/>
      <c r="AY15" s="1563"/>
      <c r="AZ15" s="1564"/>
      <c r="BA15" s="1564"/>
      <c r="BB15" s="1564"/>
      <c r="BC15" s="1564"/>
      <c r="BD15" s="1564"/>
      <c r="BE15" s="1564"/>
      <c r="BF15" s="1590"/>
      <c r="BG15" s="1586"/>
      <c r="BH15" s="1587"/>
      <c r="BI15" s="1587"/>
      <c r="BJ15" s="1587"/>
      <c r="BK15" s="1587"/>
      <c r="BL15" s="1588"/>
      <c r="BM15" s="807"/>
      <c r="BQ15" s="1039">
        <v>1</v>
      </c>
      <c r="BR15" s="1039">
        <f>IF(Q9&lt;&gt;2,1,COUNTA(X10))</f>
        <v>1</v>
      </c>
      <c r="BS15" s="1039">
        <f t="shared" si="0"/>
        <v>0</v>
      </c>
      <c r="BU15" s="1039">
        <v>1</v>
      </c>
      <c r="BV15" s="1039">
        <f>COUNTA(Q24)</f>
        <v>0</v>
      </c>
      <c r="BW15" s="1039">
        <f t="shared" si="1"/>
        <v>1</v>
      </c>
    </row>
    <row r="16" spans="1:75" ht="20.100000000000001" customHeight="1" x14ac:dyDescent="0.15">
      <c r="A16" s="804"/>
      <c r="B16" s="1250"/>
      <c r="C16" s="1206"/>
      <c r="D16" s="1206"/>
      <c r="E16" s="1206"/>
      <c r="F16" s="1206"/>
      <c r="G16" s="1206"/>
      <c r="H16" s="1206"/>
      <c r="I16" s="1251"/>
      <c r="J16" s="1252" t="s">
        <v>1019</v>
      </c>
      <c r="K16" s="1236"/>
      <c r="L16" s="1236"/>
      <c r="M16" s="1236"/>
      <c r="N16" s="1236"/>
      <c r="O16" s="1236"/>
      <c r="P16" s="1253"/>
      <c r="Q16" s="1563" t="s">
        <v>1311</v>
      </c>
      <c r="R16" s="1590"/>
      <c r="S16" s="1563"/>
      <c r="T16" s="1564"/>
      <c r="U16" s="1564"/>
      <c r="V16" s="1564"/>
      <c r="W16" s="1564"/>
      <c r="X16" s="1563"/>
      <c r="Y16" s="1564"/>
      <c r="Z16" s="1564"/>
      <c r="AA16" s="1564"/>
      <c r="AB16" s="1564"/>
      <c r="AC16" s="1570"/>
      <c r="AD16" s="1566"/>
      <c r="AE16" s="1566"/>
      <c r="AF16" s="1566"/>
      <c r="AG16" s="1566"/>
      <c r="AH16" s="1566"/>
      <c r="AI16" s="1566"/>
      <c r="AJ16" s="1566"/>
      <c r="AK16" s="1566"/>
      <c r="AL16" s="1566"/>
      <c r="AM16" s="1566"/>
      <c r="AN16" s="1566"/>
      <c r="AO16" s="1566"/>
      <c r="AP16" s="805" t="s">
        <v>1020</v>
      </c>
      <c r="AQ16" s="806"/>
      <c r="AR16" s="855" t="s">
        <v>1021</v>
      </c>
      <c r="AS16" s="805"/>
      <c r="AT16" s="805"/>
      <c r="AU16" s="805"/>
      <c r="AV16" s="805"/>
      <c r="AW16" s="805"/>
      <c r="AX16" s="805"/>
      <c r="AY16" s="1461"/>
      <c r="AZ16" s="1462"/>
      <c r="BA16" s="1462"/>
      <c r="BB16" s="1462"/>
      <c r="BC16" s="1462"/>
      <c r="BD16" s="805" t="s">
        <v>1022</v>
      </c>
      <c r="BE16" s="805"/>
      <c r="BF16" s="805"/>
      <c r="BG16" s="1462"/>
      <c r="BH16" s="1462"/>
      <c r="BI16" s="1462"/>
      <c r="BJ16" s="805" t="s">
        <v>1012</v>
      </c>
      <c r="BK16" s="805"/>
      <c r="BL16" s="806"/>
      <c r="BM16" s="807"/>
      <c r="BQ16" s="1039">
        <v>1</v>
      </c>
      <c r="BR16" s="1039">
        <f>COUNTA(S11)</f>
        <v>0</v>
      </c>
      <c r="BS16" s="1039">
        <f t="shared" si="0"/>
        <v>1</v>
      </c>
      <c r="BU16" s="1039">
        <v>1</v>
      </c>
      <c r="BV16" s="1039">
        <f>COUNTA(S24)</f>
        <v>0</v>
      </c>
      <c r="BW16" s="1039">
        <f t="shared" si="1"/>
        <v>1</v>
      </c>
    </row>
    <row r="17" spans="1:75" ht="20.100000000000001" customHeight="1" x14ac:dyDescent="0.15">
      <c r="A17" s="804"/>
      <c r="B17" s="1595"/>
      <c r="C17" s="1335"/>
      <c r="D17" s="1335"/>
      <c r="E17" s="1335"/>
      <c r="F17" s="1335"/>
      <c r="G17" s="1335"/>
      <c r="H17" s="1335"/>
      <c r="I17" s="1596"/>
      <c r="J17" s="1252" t="s">
        <v>1023</v>
      </c>
      <c r="K17" s="1236"/>
      <c r="L17" s="1236"/>
      <c r="M17" s="1236"/>
      <c r="N17" s="1236"/>
      <c r="O17" s="1236"/>
      <c r="P17" s="1253"/>
      <c r="Q17" s="1563" t="s">
        <v>1335</v>
      </c>
      <c r="R17" s="1590"/>
      <c r="S17" s="1563"/>
      <c r="T17" s="1564"/>
      <c r="U17" s="1564"/>
      <c r="V17" s="1564"/>
      <c r="W17" s="1564"/>
      <c r="X17" s="1563"/>
      <c r="Y17" s="1564"/>
      <c r="Z17" s="1564"/>
      <c r="AA17" s="1564"/>
      <c r="AB17" s="1564"/>
      <c r="AC17" s="1570"/>
      <c r="AD17" s="1566"/>
      <c r="AE17" s="1566"/>
      <c r="AF17" s="1566"/>
      <c r="AG17" s="1566"/>
      <c r="AH17" s="1566"/>
      <c r="AI17" s="1566"/>
      <c r="AJ17" s="1566"/>
      <c r="AK17" s="1566"/>
      <c r="AL17" s="1566"/>
      <c r="AM17" s="1566"/>
      <c r="AN17" s="1566"/>
      <c r="AO17" s="1566"/>
      <c r="AP17" s="805" t="s">
        <v>1011</v>
      </c>
      <c r="AQ17" s="806"/>
      <c r="AR17" s="1568"/>
      <c r="AS17" s="1569"/>
      <c r="AT17" s="1569"/>
      <c r="AU17" s="1569"/>
      <c r="AV17" s="1569"/>
      <c r="AW17" s="1569"/>
      <c r="AX17" s="1569"/>
      <c r="AY17" s="1569"/>
      <c r="AZ17" s="1569"/>
      <c r="BA17" s="1569"/>
      <c r="BB17" s="1569"/>
      <c r="BC17" s="1569"/>
      <c r="BD17" s="1569"/>
      <c r="BE17" s="1569"/>
      <c r="BF17" s="1569"/>
      <c r="BG17" s="1569"/>
      <c r="BH17" s="1569"/>
      <c r="BI17" s="1569"/>
      <c r="BJ17" s="1569"/>
      <c r="BK17" s="1569"/>
      <c r="BL17" s="1589"/>
      <c r="BM17" s="807"/>
      <c r="BQ17" s="1039">
        <v>1</v>
      </c>
      <c r="BR17" s="1039">
        <f>COUNTA(X11)</f>
        <v>0</v>
      </c>
      <c r="BS17" s="1039">
        <f t="shared" si="0"/>
        <v>1</v>
      </c>
      <c r="BU17" s="1039">
        <v>1</v>
      </c>
      <c r="BV17" s="1039">
        <f>COUNTA(X24)</f>
        <v>0</v>
      </c>
      <c r="BW17" s="1039">
        <f t="shared" si="1"/>
        <v>1</v>
      </c>
    </row>
    <row r="18" spans="1:75" ht="20.100000000000001" customHeight="1" x14ac:dyDescent="0.15">
      <c r="A18" s="804"/>
      <c r="B18" s="809"/>
      <c r="C18" s="809"/>
      <c r="D18" s="809"/>
      <c r="E18" s="809"/>
      <c r="F18" s="809"/>
      <c r="G18" s="809"/>
      <c r="H18" s="809"/>
      <c r="I18" s="809"/>
      <c r="J18" s="809"/>
      <c r="K18" s="809"/>
      <c r="L18" s="809"/>
      <c r="M18" s="809"/>
      <c r="N18" s="809"/>
      <c r="O18" s="809"/>
      <c r="P18" s="809"/>
      <c r="Q18" s="809"/>
      <c r="R18" s="809"/>
      <c r="S18" s="809"/>
      <c r="T18" s="809"/>
      <c r="U18" s="809"/>
      <c r="V18" s="809"/>
      <c r="W18" s="809"/>
      <c r="X18" s="809"/>
      <c r="Y18" s="809"/>
      <c r="Z18" s="809"/>
      <c r="AA18" s="809"/>
      <c r="AB18" s="809"/>
      <c r="AC18" s="809"/>
      <c r="AD18" s="809"/>
      <c r="AE18" s="809"/>
      <c r="AF18" s="809"/>
      <c r="AG18" s="809"/>
      <c r="AH18" s="809"/>
      <c r="AI18" s="809"/>
      <c r="AJ18" s="809"/>
      <c r="AK18" s="809"/>
      <c r="AL18" s="809"/>
      <c r="AM18" s="809"/>
      <c r="AN18" s="809"/>
      <c r="AO18" s="809"/>
      <c r="AP18" s="809"/>
      <c r="AQ18" s="809"/>
      <c r="AR18" s="809"/>
      <c r="AS18" s="809"/>
      <c r="AT18" s="809"/>
      <c r="AU18" s="809"/>
      <c r="AV18" s="809"/>
      <c r="AW18" s="809"/>
      <c r="AX18" s="809"/>
      <c r="AY18" s="809"/>
      <c r="AZ18" s="809"/>
      <c r="BA18" s="809"/>
      <c r="BB18" s="809"/>
      <c r="BC18" s="809"/>
      <c r="BD18" s="809"/>
      <c r="BE18" s="809"/>
      <c r="BF18" s="809"/>
      <c r="BG18" s="809"/>
      <c r="BH18" s="809"/>
      <c r="BI18" s="809"/>
      <c r="BJ18" s="809"/>
      <c r="BK18" s="809"/>
      <c r="BL18" s="809"/>
      <c r="BM18" s="807"/>
      <c r="BQ18" s="1039">
        <v>1</v>
      </c>
      <c r="BR18" s="1039">
        <f>COUNTA(S12)</f>
        <v>0</v>
      </c>
      <c r="BS18" s="1039">
        <f t="shared" si="0"/>
        <v>1</v>
      </c>
      <c r="BU18" s="1039">
        <v>1</v>
      </c>
      <c r="BV18" s="1039">
        <f>COUNTA(AC24)</f>
        <v>0</v>
      </c>
      <c r="BW18" s="1039">
        <f t="shared" si="1"/>
        <v>1</v>
      </c>
    </row>
    <row r="19" spans="1:75" ht="20.100000000000001" customHeight="1" x14ac:dyDescent="0.15">
      <c r="A19" s="804"/>
      <c r="B19" s="1600" t="s">
        <v>954</v>
      </c>
      <c r="C19" s="1601"/>
      <c r="D19" s="1252" t="s">
        <v>955</v>
      </c>
      <c r="E19" s="1236"/>
      <c r="F19" s="1236"/>
      <c r="G19" s="1236"/>
      <c r="H19" s="1236"/>
      <c r="I19" s="1253"/>
      <c r="J19" s="1252" t="s">
        <v>956</v>
      </c>
      <c r="K19" s="1236"/>
      <c r="L19" s="1236"/>
      <c r="M19" s="1236"/>
      <c r="N19" s="1236"/>
      <c r="O19" s="1236"/>
      <c r="P19" s="1253"/>
      <c r="Q19" s="1252" t="s">
        <v>934</v>
      </c>
      <c r="R19" s="1253"/>
      <c r="S19" s="1252" t="s">
        <v>1317</v>
      </c>
      <c r="T19" s="1236"/>
      <c r="U19" s="1236"/>
      <c r="V19" s="1236"/>
      <c r="W19" s="1236"/>
      <c r="X19" s="1252" t="s">
        <v>936</v>
      </c>
      <c r="Y19" s="1236"/>
      <c r="Z19" s="1236"/>
      <c r="AA19" s="1236"/>
      <c r="AB19" s="1236"/>
      <c r="AC19" s="1252" t="s">
        <v>957</v>
      </c>
      <c r="AD19" s="1236"/>
      <c r="AE19" s="1253"/>
      <c r="AF19" s="1252" t="s">
        <v>958</v>
      </c>
      <c r="AG19" s="1236"/>
      <c r="AH19" s="1236"/>
      <c r="AI19" s="1236"/>
      <c r="AJ19" s="1236"/>
      <c r="AK19" s="1236"/>
      <c r="AL19" s="1236"/>
      <c r="AM19" s="1236"/>
      <c r="AN19" s="1236"/>
      <c r="AO19" s="1236"/>
      <c r="AP19" s="1236"/>
      <c r="AQ19" s="1236"/>
      <c r="AR19" s="1236"/>
      <c r="AS19" s="1236"/>
      <c r="AT19" s="1236"/>
      <c r="AU19" s="1236"/>
      <c r="AV19" s="1236"/>
      <c r="AW19" s="1236"/>
      <c r="AX19" s="1236"/>
      <c r="AY19" s="1236"/>
      <c r="AZ19" s="1236"/>
      <c r="BA19" s="1236"/>
      <c r="BB19" s="1236"/>
      <c r="BC19" s="1236"/>
      <c r="BD19" s="1236"/>
      <c r="BE19" s="1236"/>
      <c r="BF19" s="1236"/>
      <c r="BG19" s="1236"/>
      <c r="BH19" s="1236"/>
      <c r="BI19" s="1236"/>
      <c r="BJ19" s="1236"/>
      <c r="BK19" s="1236"/>
      <c r="BL19" s="1253"/>
      <c r="BM19" s="807"/>
      <c r="BQ19" s="1039">
        <v>1</v>
      </c>
      <c r="BR19" s="1039">
        <f>COUNTA(X12)</f>
        <v>0</v>
      </c>
      <c r="BS19" s="1039">
        <f t="shared" si="0"/>
        <v>1</v>
      </c>
      <c r="BU19" s="1039">
        <v>1</v>
      </c>
      <c r="BV19" s="1039">
        <f>IF(Q24&lt;&gt;2,1,COUNTA(S25))</f>
        <v>1</v>
      </c>
      <c r="BW19" s="1039">
        <f t="shared" si="1"/>
        <v>0</v>
      </c>
    </row>
    <row r="20" spans="1:75" ht="20.100000000000001" customHeight="1" x14ac:dyDescent="0.15">
      <c r="A20" s="804"/>
      <c r="B20" s="1602"/>
      <c r="C20" s="1603"/>
      <c r="D20" s="1618" t="s">
        <v>959</v>
      </c>
      <c r="E20" s="1237"/>
      <c r="F20" s="1237"/>
      <c r="G20" s="1237"/>
      <c r="H20" s="1237"/>
      <c r="I20" s="1302"/>
      <c r="J20" s="856" t="s">
        <v>960</v>
      </c>
      <c r="K20" s="836"/>
      <c r="L20" s="836"/>
      <c r="M20" s="836"/>
      <c r="N20" s="836"/>
      <c r="O20" s="836"/>
      <c r="P20" s="836"/>
      <c r="Q20" s="1252" t="s">
        <v>1318</v>
      </c>
      <c r="R20" s="1253"/>
      <c r="S20" s="1580"/>
      <c r="T20" s="1581"/>
      <c r="U20" s="1581"/>
      <c r="V20" s="1581"/>
      <c r="W20" s="1582"/>
      <c r="X20" s="1580"/>
      <c r="Y20" s="1581"/>
      <c r="Z20" s="1581"/>
      <c r="AA20" s="1581"/>
      <c r="AB20" s="1582"/>
      <c r="AC20" s="1568"/>
      <c r="AD20" s="1569"/>
      <c r="AE20" s="1569"/>
      <c r="AF20" s="855" t="s">
        <v>962</v>
      </c>
      <c r="AG20" s="805"/>
      <c r="AH20" s="805"/>
      <c r="AI20" s="805"/>
      <c r="AJ20" s="1566"/>
      <c r="AK20" s="1566"/>
      <c r="AL20" s="1566"/>
      <c r="AM20" s="1566"/>
      <c r="AN20" s="1566"/>
      <c r="AO20" s="1566"/>
      <c r="AP20" s="1566"/>
      <c r="AQ20" s="1566"/>
      <c r="AR20" s="1566"/>
      <c r="AS20" s="1566"/>
      <c r="AT20" s="1566"/>
      <c r="AU20" s="1566"/>
      <c r="AV20" s="1567"/>
      <c r="AW20" s="855" t="s">
        <v>963</v>
      </c>
      <c r="AX20" s="805"/>
      <c r="AY20" s="805"/>
      <c r="AZ20" s="1566"/>
      <c r="BA20" s="1566"/>
      <c r="BB20" s="1566"/>
      <c r="BC20" s="1566"/>
      <c r="BD20" s="1566"/>
      <c r="BE20" s="1566"/>
      <c r="BF20" s="1566"/>
      <c r="BG20" s="1566"/>
      <c r="BH20" s="1566"/>
      <c r="BI20" s="1566"/>
      <c r="BJ20" s="1566"/>
      <c r="BK20" s="1566"/>
      <c r="BL20" s="1567"/>
      <c r="BM20" s="807"/>
      <c r="BQ20" s="1039">
        <v>1</v>
      </c>
      <c r="BR20" s="1039">
        <f>COUNTA(Q13)</f>
        <v>0</v>
      </c>
      <c r="BS20" s="1039">
        <f t="shared" si="0"/>
        <v>1</v>
      </c>
      <c r="BU20" s="1039">
        <v>1</v>
      </c>
      <c r="BV20" s="1039">
        <f>IF(Q24&lt;&gt;2,1,COUNTA(X25))</f>
        <v>1</v>
      </c>
      <c r="BW20" s="1039">
        <f t="shared" si="1"/>
        <v>0</v>
      </c>
    </row>
    <row r="21" spans="1:75" ht="20.100000000000001" customHeight="1" x14ac:dyDescent="0.15">
      <c r="A21" s="804"/>
      <c r="B21" s="1602"/>
      <c r="C21" s="1603"/>
      <c r="D21" s="1625" t="s">
        <v>1024</v>
      </c>
      <c r="E21" s="1626"/>
      <c r="F21" s="1626"/>
      <c r="G21" s="1626"/>
      <c r="H21" s="1626"/>
      <c r="I21" s="1627"/>
      <c r="J21" s="862"/>
      <c r="K21" s="818"/>
      <c r="L21" s="818"/>
      <c r="M21" s="818"/>
      <c r="N21" s="818"/>
      <c r="O21" s="818"/>
      <c r="P21" s="818"/>
      <c r="Q21" s="1252"/>
      <c r="R21" s="1253"/>
      <c r="S21" s="1586"/>
      <c r="T21" s="1587"/>
      <c r="U21" s="1587"/>
      <c r="V21" s="1587"/>
      <c r="W21" s="1588"/>
      <c r="X21" s="1586"/>
      <c r="Y21" s="1587"/>
      <c r="Z21" s="1587"/>
      <c r="AA21" s="1587"/>
      <c r="AB21" s="1588"/>
      <c r="AC21" s="1568"/>
      <c r="AD21" s="1569"/>
      <c r="AE21" s="1569"/>
      <c r="AF21" s="855" t="s">
        <v>964</v>
      </c>
      <c r="AG21" s="805"/>
      <c r="AH21" s="805"/>
      <c r="AI21" s="805"/>
      <c r="AJ21" s="1566"/>
      <c r="AK21" s="1566"/>
      <c r="AL21" s="1566"/>
      <c r="AM21" s="1566"/>
      <c r="AN21" s="1566"/>
      <c r="AO21" s="1566"/>
      <c r="AP21" s="1566"/>
      <c r="AQ21" s="1566"/>
      <c r="AR21" s="1566"/>
      <c r="AS21" s="1566"/>
      <c r="AT21" s="1566"/>
      <c r="AU21" s="1566"/>
      <c r="AV21" s="1567"/>
      <c r="AW21" s="1252"/>
      <c r="AX21" s="1236"/>
      <c r="AY21" s="1236"/>
      <c r="AZ21" s="1236"/>
      <c r="BA21" s="1236"/>
      <c r="BB21" s="1236"/>
      <c r="BC21" s="1236"/>
      <c r="BD21" s="1236"/>
      <c r="BE21" s="1236"/>
      <c r="BF21" s="1236"/>
      <c r="BG21" s="1236"/>
      <c r="BH21" s="1236"/>
      <c r="BI21" s="1236"/>
      <c r="BJ21" s="1236"/>
      <c r="BK21" s="1236"/>
      <c r="BL21" s="1253"/>
      <c r="BM21" s="807"/>
      <c r="BQ21" s="1039">
        <v>1</v>
      </c>
      <c r="BR21" s="1039">
        <f>COUNTA(S13)</f>
        <v>0</v>
      </c>
      <c r="BS21" s="1039">
        <f t="shared" si="0"/>
        <v>1</v>
      </c>
      <c r="BU21" s="1039">
        <v>1</v>
      </c>
      <c r="BV21" s="1039">
        <f>IF(Q24&lt;&gt;2,1,COUNTA(AC25))</f>
        <v>1</v>
      </c>
      <c r="BW21" s="1039">
        <f t="shared" si="1"/>
        <v>0</v>
      </c>
    </row>
    <row r="22" spans="1:75" ht="20.100000000000001" customHeight="1" x14ac:dyDescent="0.15">
      <c r="A22" s="804"/>
      <c r="B22" s="1602"/>
      <c r="C22" s="1603"/>
      <c r="D22" s="808" t="s">
        <v>965</v>
      </c>
      <c r="E22" s="809"/>
      <c r="F22" s="809"/>
      <c r="G22" s="809"/>
      <c r="H22" s="809"/>
      <c r="I22" s="867"/>
      <c r="J22" s="808" t="s">
        <v>966</v>
      </c>
      <c r="K22" s="809"/>
      <c r="L22" s="809"/>
      <c r="M22" s="809"/>
      <c r="N22" s="809"/>
      <c r="O22" s="809"/>
      <c r="P22" s="809"/>
      <c r="Q22" s="1252" t="s">
        <v>961</v>
      </c>
      <c r="R22" s="1253"/>
      <c r="S22" s="1580"/>
      <c r="T22" s="1581"/>
      <c r="U22" s="1581"/>
      <c r="V22" s="1581"/>
      <c r="W22" s="1582"/>
      <c r="X22" s="1580"/>
      <c r="Y22" s="1581"/>
      <c r="Z22" s="1581"/>
      <c r="AA22" s="1581"/>
      <c r="AB22" s="1582"/>
      <c r="AC22" s="1568"/>
      <c r="AD22" s="1569"/>
      <c r="AE22" s="1569"/>
      <c r="AF22" s="855" t="s">
        <v>962</v>
      </c>
      <c r="AG22" s="805"/>
      <c r="AH22" s="805"/>
      <c r="AI22" s="805"/>
      <c r="AJ22" s="1566"/>
      <c r="AK22" s="1566"/>
      <c r="AL22" s="1566"/>
      <c r="AM22" s="1566"/>
      <c r="AN22" s="1566"/>
      <c r="AO22" s="1566"/>
      <c r="AP22" s="1566"/>
      <c r="AQ22" s="1566"/>
      <c r="AR22" s="1566"/>
      <c r="AS22" s="1566"/>
      <c r="AT22" s="1566"/>
      <c r="AU22" s="1566"/>
      <c r="AV22" s="1567"/>
      <c r="AW22" s="855" t="s">
        <v>967</v>
      </c>
      <c r="AX22" s="805"/>
      <c r="AY22" s="805"/>
      <c r="AZ22" s="1566"/>
      <c r="BA22" s="1566"/>
      <c r="BB22" s="1566"/>
      <c r="BC22" s="1566"/>
      <c r="BD22" s="1566"/>
      <c r="BE22" s="1566"/>
      <c r="BF22" s="1566"/>
      <c r="BG22" s="1566"/>
      <c r="BH22" s="1566"/>
      <c r="BI22" s="1566"/>
      <c r="BJ22" s="1566"/>
      <c r="BK22" s="1566"/>
      <c r="BL22" s="1567"/>
      <c r="BM22" s="807"/>
      <c r="BQ22" s="1039">
        <v>1</v>
      </c>
      <c r="BR22" s="1039">
        <f>COUNTA(X13)</f>
        <v>0</v>
      </c>
      <c r="BS22" s="1039">
        <f t="shared" si="0"/>
        <v>1</v>
      </c>
      <c r="BU22" s="1039">
        <v>1</v>
      </c>
      <c r="BV22" s="1039">
        <f>COUNTA(Q27)</f>
        <v>0</v>
      </c>
      <c r="BW22" s="1039">
        <f t="shared" si="1"/>
        <v>1</v>
      </c>
    </row>
    <row r="23" spans="1:75" ht="20.100000000000001" customHeight="1" x14ac:dyDescent="0.15">
      <c r="A23" s="804"/>
      <c r="B23" s="1602"/>
      <c r="C23" s="1603"/>
      <c r="D23" s="808" t="s">
        <v>968</v>
      </c>
      <c r="E23" s="809"/>
      <c r="F23" s="809"/>
      <c r="G23" s="809"/>
      <c r="H23" s="809"/>
      <c r="I23" s="867"/>
      <c r="J23" s="808"/>
      <c r="K23" s="809"/>
      <c r="L23" s="809"/>
      <c r="M23" s="809"/>
      <c r="N23" s="809"/>
      <c r="O23" s="809"/>
      <c r="P23" s="809"/>
      <c r="Q23" s="1252"/>
      <c r="R23" s="1253"/>
      <c r="S23" s="1586"/>
      <c r="T23" s="1587"/>
      <c r="U23" s="1587"/>
      <c r="V23" s="1587"/>
      <c r="W23" s="1588"/>
      <c r="X23" s="1586"/>
      <c r="Y23" s="1587"/>
      <c r="Z23" s="1587"/>
      <c r="AA23" s="1587"/>
      <c r="AB23" s="1588"/>
      <c r="AC23" s="1568"/>
      <c r="AD23" s="1569"/>
      <c r="AE23" s="1569"/>
      <c r="AF23" s="855" t="s">
        <v>964</v>
      </c>
      <c r="AG23" s="805"/>
      <c r="AH23" s="805"/>
      <c r="AI23" s="805"/>
      <c r="AJ23" s="1566"/>
      <c r="AK23" s="1566"/>
      <c r="AL23" s="1566"/>
      <c r="AM23" s="1566"/>
      <c r="AN23" s="1566"/>
      <c r="AO23" s="1566"/>
      <c r="AP23" s="1566"/>
      <c r="AQ23" s="1566"/>
      <c r="AR23" s="1566"/>
      <c r="AS23" s="1566"/>
      <c r="AT23" s="1566"/>
      <c r="AU23" s="1566"/>
      <c r="AV23" s="1567"/>
      <c r="AW23" s="1252"/>
      <c r="AX23" s="1236"/>
      <c r="AY23" s="1236"/>
      <c r="AZ23" s="1236"/>
      <c r="BA23" s="1236"/>
      <c r="BB23" s="1236"/>
      <c r="BC23" s="1236"/>
      <c r="BD23" s="1236"/>
      <c r="BE23" s="1236"/>
      <c r="BF23" s="1236"/>
      <c r="BG23" s="1236"/>
      <c r="BH23" s="1236"/>
      <c r="BI23" s="1236"/>
      <c r="BJ23" s="1236"/>
      <c r="BK23" s="1236"/>
      <c r="BL23" s="1253"/>
      <c r="BM23" s="807"/>
      <c r="BQ23" s="1039">
        <v>1</v>
      </c>
      <c r="BR23" s="1039">
        <f>IF(Q13&lt;&gt;2,1,COUNTA(S14))</f>
        <v>1</v>
      </c>
      <c r="BS23" s="1039">
        <f t="shared" si="0"/>
        <v>0</v>
      </c>
      <c r="BU23" s="1039">
        <v>1</v>
      </c>
      <c r="BV23" s="1039">
        <f>IF(AND(Q27&lt;&gt;"主",Q27&lt;&gt;2),1,COUNTA(S27))</f>
        <v>1</v>
      </c>
      <c r="BW23" s="1039">
        <f t="shared" si="1"/>
        <v>0</v>
      </c>
    </row>
    <row r="24" spans="1:75" ht="20.100000000000001" customHeight="1" x14ac:dyDescent="0.15">
      <c r="A24" s="804"/>
      <c r="B24" s="1602"/>
      <c r="C24" s="1603"/>
      <c r="D24" s="856" t="s">
        <v>175</v>
      </c>
      <c r="E24" s="836"/>
      <c r="F24" s="836"/>
      <c r="G24" s="836"/>
      <c r="H24" s="836"/>
      <c r="I24" s="857"/>
      <c r="J24" s="856" t="s">
        <v>969</v>
      </c>
      <c r="K24" s="836"/>
      <c r="L24" s="836"/>
      <c r="M24" s="836"/>
      <c r="N24" s="836"/>
      <c r="O24" s="836"/>
      <c r="P24" s="836"/>
      <c r="Q24" s="1612"/>
      <c r="R24" s="1623"/>
      <c r="S24" s="1563"/>
      <c r="T24" s="1564"/>
      <c r="U24" s="1564"/>
      <c r="V24" s="1564"/>
      <c r="W24" s="1564"/>
      <c r="X24" s="1563"/>
      <c r="Y24" s="1564"/>
      <c r="Z24" s="1564"/>
      <c r="AA24" s="1564"/>
      <c r="AB24" s="1564"/>
      <c r="AC24" s="1568"/>
      <c r="AD24" s="1569"/>
      <c r="AE24" s="1569"/>
      <c r="AF24" s="855" t="s">
        <v>967</v>
      </c>
      <c r="AG24" s="805"/>
      <c r="AH24" s="805"/>
      <c r="AI24" s="805"/>
      <c r="AJ24" s="1566"/>
      <c r="AK24" s="1566"/>
      <c r="AL24" s="1566"/>
      <c r="AM24" s="1566"/>
      <c r="AN24" s="1566"/>
      <c r="AO24" s="1566"/>
      <c r="AP24" s="1566"/>
      <c r="AQ24" s="1566"/>
      <c r="AR24" s="1566"/>
      <c r="AS24" s="1566"/>
      <c r="AT24" s="1566"/>
      <c r="AU24" s="1566"/>
      <c r="AV24" s="1567"/>
      <c r="AW24" s="855" t="s">
        <v>964</v>
      </c>
      <c r="AX24" s="805"/>
      <c r="AY24" s="805"/>
      <c r="AZ24" s="1566"/>
      <c r="BA24" s="1566"/>
      <c r="BB24" s="1566"/>
      <c r="BC24" s="1566"/>
      <c r="BD24" s="1566"/>
      <c r="BE24" s="1566"/>
      <c r="BF24" s="1566"/>
      <c r="BG24" s="1566"/>
      <c r="BH24" s="1566"/>
      <c r="BI24" s="1566"/>
      <c r="BJ24" s="1566"/>
      <c r="BK24" s="1566"/>
      <c r="BL24" s="1567"/>
      <c r="BM24" s="807"/>
      <c r="BQ24" s="1039">
        <v>1</v>
      </c>
      <c r="BR24" s="1039">
        <f>IF(Q13&lt;&gt;2,1,COUNTA(X14))</f>
        <v>1</v>
      </c>
      <c r="BS24" s="1039">
        <f t="shared" si="0"/>
        <v>0</v>
      </c>
      <c r="BU24" s="1039">
        <v>1</v>
      </c>
      <c r="BV24" s="1039">
        <f>IF(AND(Q27&lt;&gt;"主",Q27&lt;&gt;2),1,COUNTA(X27))</f>
        <v>1</v>
      </c>
      <c r="BW24" s="1039">
        <f t="shared" si="1"/>
        <v>0</v>
      </c>
    </row>
    <row r="25" spans="1:75" ht="20.100000000000001" customHeight="1" x14ac:dyDescent="0.15">
      <c r="A25" s="804"/>
      <c r="B25" s="1602"/>
      <c r="C25" s="1603"/>
      <c r="D25" s="808" t="s">
        <v>970</v>
      </c>
      <c r="E25" s="809"/>
      <c r="F25" s="809"/>
      <c r="G25" s="809"/>
      <c r="H25" s="809"/>
      <c r="I25" s="867"/>
      <c r="J25" s="808"/>
      <c r="K25" s="809"/>
      <c r="L25" s="809"/>
      <c r="M25" s="809"/>
      <c r="N25" s="809"/>
      <c r="O25" s="809"/>
      <c r="P25" s="809"/>
      <c r="Q25" s="1616"/>
      <c r="R25" s="1628"/>
      <c r="S25" s="1563"/>
      <c r="T25" s="1564"/>
      <c r="U25" s="1564"/>
      <c r="V25" s="1564"/>
      <c r="W25" s="1564"/>
      <c r="X25" s="1563"/>
      <c r="Y25" s="1564"/>
      <c r="Z25" s="1564"/>
      <c r="AA25" s="1564"/>
      <c r="AB25" s="1564"/>
      <c r="AC25" s="1568"/>
      <c r="AD25" s="1569"/>
      <c r="AE25" s="1569"/>
      <c r="AF25" s="855" t="s">
        <v>967</v>
      </c>
      <c r="AG25" s="805"/>
      <c r="AH25" s="805"/>
      <c r="AI25" s="805"/>
      <c r="AJ25" s="1566"/>
      <c r="AK25" s="1566"/>
      <c r="AL25" s="1566"/>
      <c r="AM25" s="1566"/>
      <c r="AN25" s="1566"/>
      <c r="AO25" s="1566"/>
      <c r="AP25" s="1566"/>
      <c r="AQ25" s="1566"/>
      <c r="AR25" s="1566"/>
      <c r="AS25" s="1566"/>
      <c r="AT25" s="1566"/>
      <c r="AU25" s="1566"/>
      <c r="AV25" s="1567"/>
      <c r="AW25" s="855" t="s">
        <v>964</v>
      </c>
      <c r="AX25" s="805"/>
      <c r="AY25" s="805"/>
      <c r="AZ25" s="1566"/>
      <c r="BA25" s="1566"/>
      <c r="BB25" s="1566"/>
      <c r="BC25" s="1566"/>
      <c r="BD25" s="1566"/>
      <c r="BE25" s="1566"/>
      <c r="BF25" s="1566"/>
      <c r="BG25" s="1566"/>
      <c r="BH25" s="1566"/>
      <c r="BI25" s="1566"/>
      <c r="BJ25" s="1566"/>
      <c r="BK25" s="1566"/>
      <c r="BL25" s="1567"/>
      <c r="BM25" s="807"/>
      <c r="BQ25" s="1039">
        <v>1</v>
      </c>
      <c r="BR25" s="1039">
        <f>COUNTA(S16)</f>
        <v>0</v>
      </c>
      <c r="BS25" s="1039">
        <f t="shared" si="0"/>
        <v>1</v>
      </c>
      <c r="BU25" s="1039">
        <v>1</v>
      </c>
      <c r="BV25" s="1039">
        <f>IF(AND(Q27&lt;&gt;"主",Q27&lt;&gt;2),1,COUNTA(AC27))</f>
        <v>1</v>
      </c>
      <c r="BW25" s="1039">
        <f t="shared" si="1"/>
        <v>0</v>
      </c>
    </row>
    <row r="26" spans="1:75" ht="20.100000000000001" customHeight="1" x14ac:dyDescent="0.15">
      <c r="A26" s="804"/>
      <c r="B26" s="1602"/>
      <c r="C26" s="1603"/>
      <c r="D26" s="862"/>
      <c r="E26" s="818"/>
      <c r="F26" s="818"/>
      <c r="G26" s="818"/>
      <c r="H26" s="818"/>
      <c r="I26" s="863"/>
      <c r="J26" s="862"/>
      <c r="K26" s="818"/>
      <c r="L26" s="818"/>
      <c r="M26" s="818"/>
      <c r="N26" s="818"/>
      <c r="O26" s="818"/>
      <c r="P26" s="818"/>
      <c r="Q26" s="1614"/>
      <c r="R26" s="1624"/>
      <c r="S26" s="1252"/>
      <c r="T26" s="1236"/>
      <c r="U26" s="1236"/>
      <c r="V26" s="1236"/>
      <c r="W26" s="1236"/>
      <c r="X26" s="1236"/>
      <c r="Y26" s="1236"/>
      <c r="Z26" s="1236"/>
      <c r="AA26" s="1236"/>
      <c r="AB26" s="1236"/>
      <c r="AC26" s="1236"/>
      <c r="AD26" s="1236"/>
      <c r="AE26" s="1253"/>
      <c r="AF26" s="855" t="s">
        <v>971</v>
      </c>
      <c r="AG26" s="805"/>
      <c r="AH26" s="805"/>
      <c r="AI26" s="1591"/>
      <c r="AJ26" s="1591"/>
      <c r="AK26" s="1591"/>
      <c r="AL26" s="1591"/>
      <c r="AM26" s="1591"/>
      <c r="AN26" s="1591"/>
      <c r="AO26" s="1591"/>
      <c r="AP26" s="1591"/>
      <c r="AQ26" s="1591"/>
      <c r="AR26" s="1591"/>
      <c r="AS26" s="1591"/>
      <c r="AT26" s="1591"/>
      <c r="AU26" s="1591"/>
      <c r="AV26" s="1591"/>
      <c r="AW26" s="1591"/>
      <c r="AX26" s="1591"/>
      <c r="AY26" s="1591"/>
      <c r="AZ26" s="1591"/>
      <c r="BA26" s="1591"/>
      <c r="BB26" s="1591"/>
      <c r="BC26" s="1591"/>
      <c r="BD26" s="1591"/>
      <c r="BE26" s="1591"/>
      <c r="BF26" s="1591"/>
      <c r="BG26" s="1591"/>
      <c r="BH26" s="1591"/>
      <c r="BI26" s="1591"/>
      <c r="BJ26" s="1591"/>
      <c r="BK26" s="1591"/>
      <c r="BL26" s="1592"/>
      <c r="BM26" s="807"/>
      <c r="BQ26" s="1039">
        <v>1</v>
      </c>
      <c r="BR26" s="1039">
        <f>COUNTA(X16)</f>
        <v>0</v>
      </c>
      <c r="BS26" s="1039">
        <f t="shared" si="0"/>
        <v>1</v>
      </c>
      <c r="BU26" s="1039">
        <v>1</v>
      </c>
      <c r="BV26" s="1039">
        <f>IF(AND(Q27&lt;&gt;2),1,COUNTA(S30))</f>
        <v>1</v>
      </c>
      <c r="BW26" s="1039">
        <f t="shared" si="1"/>
        <v>0</v>
      </c>
    </row>
    <row r="27" spans="1:75" ht="20.100000000000001" customHeight="1" x14ac:dyDescent="0.15">
      <c r="A27" s="804"/>
      <c r="B27" s="1602"/>
      <c r="C27" s="1603"/>
      <c r="D27" s="856" t="s">
        <v>176</v>
      </c>
      <c r="E27" s="836"/>
      <c r="F27" s="836"/>
      <c r="G27" s="836"/>
      <c r="H27" s="836"/>
      <c r="I27" s="857"/>
      <c r="J27" s="856" t="s">
        <v>972</v>
      </c>
      <c r="K27" s="836"/>
      <c r="L27" s="836"/>
      <c r="M27" s="836"/>
      <c r="N27" s="836"/>
      <c r="O27" s="836"/>
      <c r="P27" s="836"/>
      <c r="Q27" s="1606"/>
      <c r="R27" s="1607"/>
      <c r="S27" s="1580"/>
      <c r="T27" s="1581"/>
      <c r="U27" s="1581"/>
      <c r="V27" s="1581"/>
      <c r="W27" s="1582"/>
      <c r="X27" s="1580"/>
      <c r="Y27" s="1581"/>
      <c r="Z27" s="1581"/>
      <c r="AA27" s="1581"/>
      <c r="AB27" s="1582"/>
      <c r="AC27" s="1612"/>
      <c r="AD27" s="1623"/>
      <c r="AE27" s="1613"/>
      <c r="AF27" s="855" t="s">
        <v>962</v>
      </c>
      <c r="AG27" s="805"/>
      <c r="AH27" s="805"/>
      <c r="AI27" s="805"/>
      <c r="AJ27" s="1566"/>
      <c r="AK27" s="1566"/>
      <c r="AL27" s="1566"/>
      <c r="AM27" s="1566"/>
      <c r="AN27" s="1566"/>
      <c r="AO27" s="1566"/>
      <c r="AP27" s="1566"/>
      <c r="AQ27" s="1566"/>
      <c r="AR27" s="1566"/>
      <c r="AS27" s="1566"/>
      <c r="AT27" s="1566"/>
      <c r="AU27" s="1566"/>
      <c r="AV27" s="1567"/>
      <c r="AW27" s="855" t="s">
        <v>964</v>
      </c>
      <c r="AX27" s="805"/>
      <c r="AY27" s="805"/>
      <c r="AZ27" s="1566"/>
      <c r="BA27" s="1566"/>
      <c r="BB27" s="1566"/>
      <c r="BC27" s="1566"/>
      <c r="BD27" s="1566"/>
      <c r="BE27" s="1566"/>
      <c r="BF27" s="1566"/>
      <c r="BG27" s="1566"/>
      <c r="BH27" s="1566"/>
      <c r="BI27" s="1566"/>
      <c r="BJ27" s="1566"/>
      <c r="BK27" s="1566"/>
      <c r="BL27" s="1567"/>
      <c r="BM27" s="807"/>
      <c r="BQ27" s="1039">
        <v>1</v>
      </c>
      <c r="BR27" s="1039">
        <f>COUNTA(S17)</f>
        <v>0</v>
      </c>
      <c r="BS27" s="1039">
        <f t="shared" si="0"/>
        <v>1</v>
      </c>
      <c r="BU27" s="1039">
        <v>1</v>
      </c>
      <c r="BV27" s="1039">
        <f>IF(AND(Q27&lt;&gt;2),1,COUNTA(X30))</f>
        <v>1</v>
      </c>
      <c r="BW27" s="1039">
        <f t="shared" si="1"/>
        <v>0</v>
      </c>
    </row>
    <row r="28" spans="1:75" ht="20.100000000000001" customHeight="1" x14ac:dyDescent="0.15">
      <c r="A28" s="804"/>
      <c r="B28" s="1602"/>
      <c r="C28" s="1603"/>
      <c r="D28" s="808"/>
      <c r="E28" s="809"/>
      <c r="F28" s="809"/>
      <c r="G28" s="809"/>
      <c r="H28" s="809"/>
      <c r="I28" s="867"/>
      <c r="J28" s="808"/>
      <c r="K28" s="809"/>
      <c r="L28" s="809"/>
      <c r="M28" s="809"/>
      <c r="N28" s="809"/>
      <c r="O28" s="809"/>
      <c r="P28" s="809"/>
      <c r="Q28" s="1608"/>
      <c r="R28" s="1609"/>
      <c r="S28" s="1586"/>
      <c r="T28" s="1587"/>
      <c r="U28" s="1587"/>
      <c r="V28" s="1587"/>
      <c r="W28" s="1588"/>
      <c r="X28" s="1586"/>
      <c r="Y28" s="1587"/>
      <c r="Z28" s="1587"/>
      <c r="AA28" s="1587"/>
      <c r="AB28" s="1588"/>
      <c r="AC28" s="1614"/>
      <c r="AD28" s="1624"/>
      <c r="AE28" s="1615"/>
      <c r="AF28" s="855" t="s">
        <v>967</v>
      </c>
      <c r="AG28" s="805"/>
      <c r="AH28" s="805"/>
      <c r="AI28" s="805"/>
      <c r="AJ28" s="1566"/>
      <c r="AK28" s="1566"/>
      <c r="AL28" s="1566"/>
      <c r="AM28" s="1566"/>
      <c r="AN28" s="1566"/>
      <c r="AO28" s="1566"/>
      <c r="AP28" s="1566"/>
      <c r="AQ28" s="1566"/>
      <c r="AR28" s="1566"/>
      <c r="AS28" s="1566"/>
      <c r="AT28" s="1566"/>
      <c r="AU28" s="1566"/>
      <c r="AV28" s="1567"/>
      <c r="AW28" s="855" t="s">
        <v>964</v>
      </c>
      <c r="AX28" s="805"/>
      <c r="AY28" s="805"/>
      <c r="AZ28" s="1566"/>
      <c r="BA28" s="1566"/>
      <c r="BB28" s="1566"/>
      <c r="BC28" s="1566"/>
      <c r="BD28" s="1566"/>
      <c r="BE28" s="1566"/>
      <c r="BF28" s="1566"/>
      <c r="BG28" s="1566"/>
      <c r="BH28" s="1566"/>
      <c r="BI28" s="1566"/>
      <c r="BJ28" s="1566"/>
      <c r="BK28" s="1566"/>
      <c r="BL28" s="1567"/>
      <c r="BM28" s="807"/>
      <c r="BQ28" s="1039">
        <v>1</v>
      </c>
      <c r="BR28" s="1039">
        <f>COUNTA(X17)</f>
        <v>0</v>
      </c>
      <c r="BS28" s="1039">
        <f t="shared" si="0"/>
        <v>1</v>
      </c>
      <c r="BU28" s="1039">
        <v>1</v>
      </c>
      <c r="BV28" s="1039">
        <f>IF(AND(Q27&lt;&gt;2),1,COUNTA(AC30))</f>
        <v>1</v>
      </c>
      <c r="BW28" s="1039">
        <f t="shared" si="1"/>
        <v>0</v>
      </c>
    </row>
    <row r="29" spans="1:75" ht="20.100000000000001" customHeight="1" x14ac:dyDescent="0.15">
      <c r="A29" s="804"/>
      <c r="B29" s="1602"/>
      <c r="C29" s="1603"/>
      <c r="D29" s="808"/>
      <c r="E29" s="809"/>
      <c r="F29" s="809"/>
      <c r="G29" s="809"/>
      <c r="H29" s="809"/>
      <c r="I29" s="867"/>
      <c r="J29" s="808"/>
      <c r="K29" s="809"/>
      <c r="L29" s="809"/>
      <c r="M29" s="809"/>
      <c r="N29" s="809"/>
      <c r="O29" s="809"/>
      <c r="P29" s="809"/>
      <c r="Q29" s="1608"/>
      <c r="R29" s="1609"/>
      <c r="S29" s="1252"/>
      <c r="T29" s="1236"/>
      <c r="U29" s="1236"/>
      <c r="V29" s="1236"/>
      <c r="W29" s="1236"/>
      <c r="X29" s="1236"/>
      <c r="Y29" s="1236"/>
      <c r="Z29" s="1236"/>
      <c r="AA29" s="1236"/>
      <c r="AB29" s="1236"/>
      <c r="AC29" s="1236"/>
      <c r="AD29" s="1236"/>
      <c r="AE29" s="1253"/>
      <c r="AF29" s="855" t="s">
        <v>971</v>
      </c>
      <c r="AG29" s="805"/>
      <c r="AH29" s="805"/>
      <c r="AI29" s="1591"/>
      <c r="AJ29" s="1591"/>
      <c r="AK29" s="1591"/>
      <c r="AL29" s="1591"/>
      <c r="AM29" s="1591"/>
      <c r="AN29" s="1591"/>
      <c r="AO29" s="1591"/>
      <c r="AP29" s="1591"/>
      <c r="AQ29" s="1591"/>
      <c r="AR29" s="1591"/>
      <c r="AS29" s="1591"/>
      <c r="AT29" s="1591"/>
      <c r="AU29" s="1591"/>
      <c r="AV29" s="1591"/>
      <c r="AW29" s="1591"/>
      <c r="AX29" s="1591"/>
      <c r="AY29" s="1591"/>
      <c r="AZ29" s="1591"/>
      <c r="BA29" s="1591"/>
      <c r="BB29" s="1591"/>
      <c r="BC29" s="1591"/>
      <c r="BD29" s="1591"/>
      <c r="BE29" s="1591"/>
      <c r="BF29" s="1591"/>
      <c r="BG29" s="1591"/>
      <c r="BH29" s="1591"/>
      <c r="BI29" s="1591"/>
      <c r="BJ29" s="1591"/>
      <c r="BK29" s="1591"/>
      <c r="BL29" s="1592"/>
      <c r="BM29" s="807"/>
      <c r="BU29" s="1039">
        <v>1</v>
      </c>
      <c r="BV29" s="1039">
        <f>COUNTA(Q33)</f>
        <v>0</v>
      </c>
      <c r="BW29" s="1039">
        <f t="shared" si="1"/>
        <v>1</v>
      </c>
    </row>
    <row r="30" spans="1:75" ht="20.100000000000001" customHeight="1" x14ac:dyDescent="0.15">
      <c r="A30" s="804"/>
      <c r="B30" s="1602"/>
      <c r="C30" s="1603"/>
      <c r="D30" s="808" t="s">
        <v>973</v>
      </c>
      <c r="E30" s="809"/>
      <c r="F30" s="809"/>
      <c r="G30" s="809"/>
      <c r="H30" s="809"/>
      <c r="I30" s="867"/>
      <c r="J30" s="808"/>
      <c r="K30" s="809"/>
      <c r="L30" s="809"/>
      <c r="M30" s="809"/>
      <c r="N30" s="809"/>
      <c r="O30" s="809"/>
      <c r="P30" s="809"/>
      <c r="Q30" s="1608"/>
      <c r="R30" s="1609"/>
      <c r="S30" s="1580"/>
      <c r="T30" s="1581"/>
      <c r="U30" s="1581"/>
      <c r="V30" s="1581"/>
      <c r="W30" s="1582"/>
      <c r="X30" s="1580"/>
      <c r="Y30" s="1581"/>
      <c r="Z30" s="1581"/>
      <c r="AA30" s="1581"/>
      <c r="AB30" s="1582"/>
      <c r="AC30" s="1612"/>
      <c r="AD30" s="1623"/>
      <c r="AE30" s="1613"/>
      <c r="AF30" s="855" t="s">
        <v>962</v>
      </c>
      <c r="AG30" s="805"/>
      <c r="AH30" s="805"/>
      <c r="AI30" s="805"/>
      <c r="AJ30" s="1566"/>
      <c r="AK30" s="1566"/>
      <c r="AL30" s="1566"/>
      <c r="AM30" s="1566"/>
      <c r="AN30" s="1566"/>
      <c r="AO30" s="1566"/>
      <c r="AP30" s="1566"/>
      <c r="AQ30" s="1566"/>
      <c r="AR30" s="1566"/>
      <c r="AS30" s="1566"/>
      <c r="AT30" s="1566"/>
      <c r="AU30" s="1566"/>
      <c r="AV30" s="1567"/>
      <c r="AW30" s="855" t="s">
        <v>964</v>
      </c>
      <c r="AX30" s="805"/>
      <c r="AY30" s="805"/>
      <c r="AZ30" s="1566"/>
      <c r="BA30" s="1566"/>
      <c r="BB30" s="1566"/>
      <c r="BC30" s="1566"/>
      <c r="BD30" s="1566"/>
      <c r="BE30" s="1566"/>
      <c r="BF30" s="1566"/>
      <c r="BG30" s="1566"/>
      <c r="BH30" s="1566"/>
      <c r="BI30" s="1566"/>
      <c r="BJ30" s="1566"/>
      <c r="BK30" s="1566"/>
      <c r="BL30" s="1567"/>
      <c r="BM30" s="807"/>
      <c r="BU30" s="1039">
        <v>1</v>
      </c>
      <c r="BV30" s="1039">
        <f>IF(AND(Q33&lt;&gt;"主",Q33&lt;&gt;2),1,COUNTA(S33))</f>
        <v>1</v>
      </c>
      <c r="BW30" s="1039">
        <f t="shared" si="1"/>
        <v>0</v>
      </c>
    </row>
    <row r="31" spans="1:75" ht="20.100000000000001" customHeight="1" x14ac:dyDescent="0.15">
      <c r="A31" s="804"/>
      <c r="B31" s="1602"/>
      <c r="C31" s="1603"/>
      <c r="D31" s="808"/>
      <c r="E31" s="809"/>
      <c r="F31" s="809"/>
      <c r="G31" s="809"/>
      <c r="H31" s="809"/>
      <c r="I31" s="867"/>
      <c r="J31" s="808"/>
      <c r="K31" s="809"/>
      <c r="L31" s="809"/>
      <c r="M31" s="809"/>
      <c r="N31" s="809"/>
      <c r="O31" s="809"/>
      <c r="P31" s="809"/>
      <c r="Q31" s="1608"/>
      <c r="R31" s="1609"/>
      <c r="S31" s="1586"/>
      <c r="T31" s="1587"/>
      <c r="U31" s="1587"/>
      <c r="V31" s="1587"/>
      <c r="W31" s="1588"/>
      <c r="X31" s="1586"/>
      <c r="Y31" s="1587"/>
      <c r="Z31" s="1587"/>
      <c r="AA31" s="1587"/>
      <c r="AB31" s="1588"/>
      <c r="AC31" s="1614"/>
      <c r="AD31" s="1624"/>
      <c r="AE31" s="1615"/>
      <c r="AF31" s="855" t="s">
        <v>967</v>
      </c>
      <c r="AG31" s="805"/>
      <c r="AH31" s="805"/>
      <c r="AI31" s="805"/>
      <c r="AJ31" s="1566"/>
      <c r="AK31" s="1566"/>
      <c r="AL31" s="1566"/>
      <c r="AM31" s="1566"/>
      <c r="AN31" s="1566"/>
      <c r="AO31" s="1566"/>
      <c r="AP31" s="1566"/>
      <c r="AQ31" s="1566"/>
      <c r="AR31" s="1566"/>
      <c r="AS31" s="1566"/>
      <c r="AT31" s="1566"/>
      <c r="AU31" s="1566"/>
      <c r="AV31" s="1567"/>
      <c r="AW31" s="855" t="s">
        <v>964</v>
      </c>
      <c r="AX31" s="805"/>
      <c r="AY31" s="805"/>
      <c r="AZ31" s="1566"/>
      <c r="BA31" s="1566"/>
      <c r="BB31" s="1566"/>
      <c r="BC31" s="1566"/>
      <c r="BD31" s="1566"/>
      <c r="BE31" s="1566"/>
      <c r="BF31" s="1566"/>
      <c r="BG31" s="1566"/>
      <c r="BH31" s="1566"/>
      <c r="BI31" s="1566"/>
      <c r="BJ31" s="1566"/>
      <c r="BK31" s="1566"/>
      <c r="BL31" s="1567"/>
      <c r="BM31" s="807"/>
      <c r="BU31" s="1039">
        <v>1</v>
      </c>
      <c r="BV31" s="1039">
        <f>IF(AND(Q33&lt;&gt;"主",Q33&lt;&gt;2),1,COUNTA(X33))</f>
        <v>1</v>
      </c>
      <c r="BW31" s="1039">
        <f t="shared" si="1"/>
        <v>0</v>
      </c>
    </row>
    <row r="32" spans="1:75" ht="20.100000000000001" customHeight="1" x14ac:dyDescent="0.15">
      <c r="A32" s="804"/>
      <c r="B32" s="1602"/>
      <c r="C32" s="1603"/>
      <c r="D32" s="862"/>
      <c r="E32" s="818"/>
      <c r="F32" s="818"/>
      <c r="G32" s="818"/>
      <c r="H32" s="818"/>
      <c r="I32" s="863"/>
      <c r="J32" s="862"/>
      <c r="K32" s="818"/>
      <c r="L32" s="818"/>
      <c r="M32" s="818"/>
      <c r="N32" s="818"/>
      <c r="O32" s="818"/>
      <c r="P32" s="818"/>
      <c r="Q32" s="1610"/>
      <c r="R32" s="1611"/>
      <c r="S32" s="1252"/>
      <c r="T32" s="1236"/>
      <c r="U32" s="1236"/>
      <c r="V32" s="1236"/>
      <c r="W32" s="1236"/>
      <c r="X32" s="1236"/>
      <c r="Y32" s="1236"/>
      <c r="Z32" s="1236"/>
      <c r="AA32" s="1236"/>
      <c r="AB32" s="1236"/>
      <c r="AC32" s="1236"/>
      <c r="AD32" s="1236"/>
      <c r="AE32" s="1253"/>
      <c r="AF32" s="855" t="s">
        <v>971</v>
      </c>
      <c r="AG32" s="805"/>
      <c r="AH32" s="805"/>
      <c r="AI32" s="1591"/>
      <c r="AJ32" s="1591"/>
      <c r="AK32" s="1591"/>
      <c r="AL32" s="1591"/>
      <c r="AM32" s="1591"/>
      <c r="AN32" s="1591"/>
      <c r="AO32" s="1591"/>
      <c r="AP32" s="1591"/>
      <c r="AQ32" s="1591"/>
      <c r="AR32" s="1591"/>
      <c r="AS32" s="1591"/>
      <c r="AT32" s="1591"/>
      <c r="AU32" s="1591"/>
      <c r="AV32" s="1591"/>
      <c r="AW32" s="1591"/>
      <c r="AX32" s="1591"/>
      <c r="AY32" s="1591"/>
      <c r="AZ32" s="1591"/>
      <c r="BA32" s="1591"/>
      <c r="BB32" s="1591"/>
      <c r="BC32" s="1591"/>
      <c r="BD32" s="1591"/>
      <c r="BE32" s="1591"/>
      <c r="BF32" s="1591"/>
      <c r="BG32" s="1591"/>
      <c r="BH32" s="1591"/>
      <c r="BI32" s="1591"/>
      <c r="BJ32" s="1591"/>
      <c r="BK32" s="1591"/>
      <c r="BL32" s="1592"/>
      <c r="BM32" s="807"/>
      <c r="BU32" s="1039">
        <v>1</v>
      </c>
      <c r="BV32" s="1039">
        <f>IF(AND(Q33&lt;&gt;"主",Q33&lt;&gt;2),1,COUNTA(AC33))</f>
        <v>1</v>
      </c>
      <c r="BW32" s="1039">
        <f t="shared" si="1"/>
        <v>0</v>
      </c>
    </row>
    <row r="33" spans="1:75" ht="20.100000000000001" customHeight="1" x14ac:dyDescent="0.15">
      <c r="A33" s="804"/>
      <c r="B33" s="1602"/>
      <c r="C33" s="1603"/>
      <c r="D33" s="808" t="s">
        <v>177</v>
      </c>
      <c r="E33" s="809"/>
      <c r="F33" s="809"/>
      <c r="G33" s="809"/>
      <c r="H33" s="809"/>
      <c r="I33" s="867"/>
      <c r="J33" s="808" t="s">
        <v>974</v>
      </c>
      <c r="K33" s="809"/>
      <c r="L33" s="809"/>
      <c r="M33" s="809"/>
      <c r="N33" s="809"/>
      <c r="O33" s="809"/>
      <c r="P33" s="809"/>
      <c r="Q33" s="1606"/>
      <c r="R33" s="1629"/>
      <c r="S33" s="1563"/>
      <c r="T33" s="1564"/>
      <c r="U33" s="1564"/>
      <c r="V33" s="1564"/>
      <c r="W33" s="1564"/>
      <c r="X33" s="1563"/>
      <c r="Y33" s="1564"/>
      <c r="Z33" s="1564"/>
      <c r="AA33" s="1564"/>
      <c r="AB33" s="1564"/>
      <c r="AC33" s="1568"/>
      <c r="AD33" s="1569"/>
      <c r="AE33" s="1569"/>
      <c r="AF33" s="855" t="s">
        <v>967</v>
      </c>
      <c r="AG33" s="805"/>
      <c r="AH33" s="805"/>
      <c r="AI33" s="805"/>
      <c r="AJ33" s="1566"/>
      <c r="AK33" s="1566"/>
      <c r="AL33" s="1566"/>
      <c r="AM33" s="1566"/>
      <c r="AN33" s="1566"/>
      <c r="AO33" s="1566"/>
      <c r="AP33" s="1566"/>
      <c r="AQ33" s="1566"/>
      <c r="AR33" s="1566"/>
      <c r="AS33" s="1566"/>
      <c r="AT33" s="1566"/>
      <c r="AU33" s="1566"/>
      <c r="AV33" s="1567"/>
      <c r="AW33" s="855" t="s">
        <v>964</v>
      </c>
      <c r="AX33" s="805"/>
      <c r="AY33" s="805"/>
      <c r="AZ33" s="1566"/>
      <c r="BA33" s="1566"/>
      <c r="BB33" s="1566"/>
      <c r="BC33" s="1566"/>
      <c r="BD33" s="1566"/>
      <c r="BE33" s="1566"/>
      <c r="BF33" s="1566"/>
      <c r="BG33" s="1566"/>
      <c r="BH33" s="1566"/>
      <c r="BI33" s="1566"/>
      <c r="BJ33" s="1566"/>
      <c r="BK33" s="1566"/>
      <c r="BL33" s="1567"/>
      <c r="BM33" s="807"/>
      <c r="BU33" s="1039">
        <v>1</v>
      </c>
      <c r="BV33" s="1039">
        <f>IF(AND(Q33&lt;&gt;2),1,COUNTA(S34))</f>
        <v>1</v>
      </c>
      <c r="BW33" s="1039">
        <f t="shared" si="1"/>
        <v>0</v>
      </c>
    </row>
    <row r="34" spans="1:75" ht="20.100000000000001" customHeight="1" x14ac:dyDescent="0.15">
      <c r="A34" s="804"/>
      <c r="B34" s="1602"/>
      <c r="C34" s="1603"/>
      <c r="D34" s="808" t="s">
        <v>975</v>
      </c>
      <c r="E34" s="809"/>
      <c r="F34" s="809"/>
      <c r="G34" s="809"/>
      <c r="H34" s="809"/>
      <c r="I34" s="867"/>
      <c r="J34" s="808"/>
      <c r="K34" s="809"/>
      <c r="L34" s="809"/>
      <c r="M34" s="809"/>
      <c r="N34" s="809"/>
      <c r="O34" s="809"/>
      <c r="P34" s="809"/>
      <c r="Q34" s="1608"/>
      <c r="R34" s="1630"/>
      <c r="S34" s="1563"/>
      <c r="T34" s="1564"/>
      <c r="U34" s="1564"/>
      <c r="V34" s="1564"/>
      <c r="W34" s="1564"/>
      <c r="X34" s="1563"/>
      <c r="Y34" s="1564"/>
      <c r="Z34" s="1564"/>
      <c r="AA34" s="1564"/>
      <c r="AB34" s="1564"/>
      <c r="AC34" s="1568"/>
      <c r="AD34" s="1569"/>
      <c r="AE34" s="1569"/>
      <c r="AF34" s="855" t="s">
        <v>967</v>
      </c>
      <c r="AG34" s="805"/>
      <c r="AH34" s="805"/>
      <c r="AI34" s="805"/>
      <c r="AJ34" s="1566"/>
      <c r="AK34" s="1566"/>
      <c r="AL34" s="1566"/>
      <c r="AM34" s="1566"/>
      <c r="AN34" s="1566"/>
      <c r="AO34" s="1566"/>
      <c r="AP34" s="1566"/>
      <c r="AQ34" s="1566"/>
      <c r="AR34" s="1566"/>
      <c r="AS34" s="1566"/>
      <c r="AT34" s="1566"/>
      <c r="AU34" s="1566"/>
      <c r="AV34" s="1567"/>
      <c r="AW34" s="855" t="s">
        <v>964</v>
      </c>
      <c r="AX34" s="805"/>
      <c r="AY34" s="805"/>
      <c r="AZ34" s="1566"/>
      <c r="BA34" s="1566"/>
      <c r="BB34" s="1566"/>
      <c r="BC34" s="1566"/>
      <c r="BD34" s="1566"/>
      <c r="BE34" s="1566"/>
      <c r="BF34" s="1566"/>
      <c r="BG34" s="1566"/>
      <c r="BH34" s="1566"/>
      <c r="BI34" s="1566"/>
      <c r="BJ34" s="1566"/>
      <c r="BK34" s="1566"/>
      <c r="BL34" s="1567"/>
      <c r="BM34" s="807"/>
      <c r="BU34" s="1039">
        <v>1</v>
      </c>
      <c r="BV34" s="1039">
        <f>IF(AND(Q33&lt;&gt;2),1,COUNTA(X34))</f>
        <v>1</v>
      </c>
      <c r="BW34" s="1039">
        <f t="shared" si="1"/>
        <v>0</v>
      </c>
    </row>
    <row r="35" spans="1:75" ht="20.100000000000001" customHeight="1" x14ac:dyDescent="0.15">
      <c r="A35" s="804"/>
      <c r="B35" s="1602"/>
      <c r="C35" s="1603"/>
      <c r="D35" s="808"/>
      <c r="E35" s="809"/>
      <c r="F35" s="809"/>
      <c r="G35" s="809"/>
      <c r="H35" s="809"/>
      <c r="I35" s="867"/>
      <c r="J35" s="808"/>
      <c r="K35" s="809"/>
      <c r="L35" s="809"/>
      <c r="M35" s="809"/>
      <c r="N35" s="809"/>
      <c r="O35" s="809"/>
      <c r="P35" s="809"/>
      <c r="Q35" s="1610"/>
      <c r="R35" s="1631"/>
      <c r="S35" s="1252"/>
      <c r="T35" s="1236"/>
      <c r="U35" s="1236"/>
      <c r="V35" s="1236"/>
      <c r="W35" s="1236"/>
      <c r="X35" s="1236"/>
      <c r="Y35" s="1236"/>
      <c r="Z35" s="1236"/>
      <c r="AA35" s="1236"/>
      <c r="AB35" s="1236"/>
      <c r="AC35" s="1236"/>
      <c r="AD35" s="1236"/>
      <c r="AE35" s="1253"/>
      <c r="AF35" s="855" t="s">
        <v>971</v>
      </c>
      <c r="AG35" s="805"/>
      <c r="AH35" s="805"/>
      <c r="AI35" s="1591"/>
      <c r="AJ35" s="1591"/>
      <c r="AK35" s="1591"/>
      <c r="AL35" s="1591"/>
      <c r="AM35" s="1591"/>
      <c r="AN35" s="1591"/>
      <c r="AO35" s="1591"/>
      <c r="AP35" s="1591"/>
      <c r="AQ35" s="1591"/>
      <c r="AR35" s="1591"/>
      <c r="AS35" s="1591"/>
      <c r="AT35" s="1591"/>
      <c r="AU35" s="1591"/>
      <c r="AV35" s="1591"/>
      <c r="AW35" s="1591"/>
      <c r="AX35" s="1591"/>
      <c r="AY35" s="1591"/>
      <c r="AZ35" s="1591"/>
      <c r="BA35" s="1591"/>
      <c r="BB35" s="1591"/>
      <c r="BC35" s="1591"/>
      <c r="BD35" s="1591"/>
      <c r="BE35" s="1591"/>
      <c r="BF35" s="1591"/>
      <c r="BG35" s="1591"/>
      <c r="BH35" s="1591"/>
      <c r="BI35" s="1591"/>
      <c r="BJ35" s="1591"/>
      <c r="BK35" s="1591"/>
      <c r="BL35" s="1592"/>
      <c r="BM35" s="807"/>
      <c r="BU35" s="1039">
        <v>1</v>
      </c>
      <c r="BV35" s="1039">
        <f>IF(AND(Q33&lt;&gt;2),1,COUNTA(AC34))</f>
        <v>1</v>
      </c>
      <c r="BW35" s="1039">
        <f t="shared" si="1"/>
        <v>0</v>
      </c>
    </row>
    <row r="36" spans="1:75" ht="20.100000000000001" customHeight="1" x14ac:dyDescent="0.15">
      <c r="A36" s="804"/>
      <c r="B36" s="1602"/>
      <c r="C36" s="1603"/>
      <c r="D36" s="856" t="s">
        <v>178</v>
      </c>
      <c r="E36" s="836"/>
      <c r="F36" s="836"/>
      <c r="G36" s="836"/>
      <c r="H36" s="836"/>
      <c r="I36" s="857"/>
      <c r="J36" s="856" t="s">
        <v>976</v>
      </c>
      <c r="K36" s="836"/>
      <c r="L36" s="836"/>
      <c r="M36" s="836"/>
      <c r="N36" s="836"/>
      <c r="O36" s="836"/>
      <c r="P36" s="836"/>
      <c r="Q36" s="1612"/>
      <c r="R36" s="1623"/>
      <c r="S36" s="1563"/>
      <c r="T36" s="1564"/>
      <c r="U36" s="1564"/>
      <c r="V36" s="1564"/>
      <c r="W36" s="1564"/>
      <c r="X36" s="1563"/>
      <c r="Y36" s="1564"/>
      <c r="Z36" s="1564"/>
      <c r="AA36" s="1564"/>
      <c r="AB36" s="1564"/>
      <c r="AC36" s="1568"/>
      <c r="AD36" s="1569"/>
      <c r="AE36" s="1569"/>
      <c r="AF36" s="855" t="s">
        <v>967</v>
      </c>
      <c r="AG36" s="805"/>
      <c r="AH36" s="805"/>
      <c r="AI36" s="805"/>
      <c r="AJ36" s="1566"/>
      <c r="AK36" s="1566"/>
      <c r="AL36" s="1566"/>
      <c r="AM36" s="1566"/>
      <c r="AN36" s="1566"/>
      <c r="AO36" s="1566"/>
      <c r="AP36" s="1566"/>
      <c r="AQ36" s="1566"/>
      <c r="AR36" s="1566"/>
      <c r="AS36" s="1566"/>
      <c r="AT36" s="1566"/>
      <c r="AU36" s="1566"/>
      <c r="AV36" s="1567"/>
      <c r="AW36" s="855" t="s">
        <v>964</v>
      </c>
      <c r="AX36" s="805"/>
      <c r="AY36" s="805"/>
      <c r="AZ36" s="1566"/>
      <c r="BA36" s="1566"/>
      <c r="BB36" s="1566"/>
      <c r="BC36" s="1566"/>
      <c r="BD36" s="1566"/>
      <c r="BE36" s="1566"/>
      <c r="BF36" s="1566"/>
      <c r="BG36" s="1566"/>
      <c r="BH36" s="1566"/>
      <c r="BI36" s="1566"/>
      <c r="BJ36" s="1566"/>
      <c r="BK36" s="1566"/>
      <c r="BL36" s="1567"/>
      <c r="BM36" s="807"/>
      <c r="BU36" s="1039">
        <v>1</v>
      </c>
      <c r="BV36" s="1039">
        <f>COUNTA(Q36)</f>
        <v>0</v>
      </c>
      <c r="BW36" s="1039">
        <f t="shared" si="1"/>
        <v>1</v>
      </c>
    </row>
    <row r="37" spans="1:75" ht="20.100000000000001" customHeight="1" x14ac:dyDescent="0.15">
      <c r="A37" s="804"/>
      <c r="B37" s="1602"/>
      <c r="C37" s="1603"/>
      <c r="D37" s="808" t="s">
        <v>977</v>
      </c>
      <c r="E37" s="809"/>
      <c r="F37" s="809"/>
      <c r="G37" s="809"/>
      <c r="H37" s="809"/>
      <c r="I37" s="867"/>
      <c r="J37" s="808"/>
      <c r="K37" s="809"/>
      <c r="L37" s="809"/>
      <c r="M37" s="809"/>
      <c r="N37" s="809"/>
      <c r="O37" s="809"/>
      <c r="P37" s="809"/>
      <c r="Q37" s="1616"/>
      <c r="R37" s="1628"/>
      <c r="S37" s="1563"/>
      <c r="T37" s="1564"/>
      <c r="U37" s="1564"/>
      <c r="V37" s="1564"/>
      <c r="W37" s="1564"/>
      <c r="X37" s="1563"/>
      <c r="Y37" s="1564"/>
      <c r="Z37" s="1564"/>
      <c r="AA37" s="1564"/>
      <c r="AB37" s="1564"/>
      <c r="AC37" s="1568"/>
      <c r="AD37" s="1569"/>
      <c r="AE37" s="1569"/>
      <c r="AF37" s="855" t="s">
        <v>967</v>
      </c>
      <c r="AG37" s="805"/>
      <c r="AH37" s="805"/>
      <c r="AI37" s="805"/>
      <c r="AJ37" s="1566"/>
      <c r="AK37" s="1566"/>
      <c r="AL37" s="1566"/>
      <c r="AM37" s="1566"/>
      <c r="AN37" s="1566"/>
      <c r="AO37" s="1566"/>
      <c r="AP37" s="1566"/>
      <c r="AQ37" s="1566"/>
      <c r="AR37" s="1566"/>
      <c r="AS37" s="1566"/>
      <c r="AT37" s="1566"/>
      <c r="AU37" s="1566"/>
      <c r="AV37" s="1567"/>
      <c r="AW37" s="855" t="s">
        <v>964</v>
      </c>
      <c r="AX37" s="805"/>
      <c r="AY37" s="805"/>
      <c r="AZ37" s="1566"/>
      <c r="BA37" s="1566"/>
      <c r="BB37" s="1566"/>
      <c r="BC37" s="1566"/>
      <c r="BD37" s="1566"/>
      <c r="BE37" s="1566"/>
      <c r="BF37" s="1566"/>
      <c r="BG37" s="1566"/>
      <c r="BH37" s="1566"/>
      <c r="BI37" s="1566"/>
      <c r="BJ37" s="1566"/>
      <c r="BK37" s="1566"/>
      <c r="BL37" s="1567"/>
      <c r="BM37" s="807"/>
      <c r="BU37" s="1039">
        <v>1</v>
      </c>
      <c r="BV37" s="1039">
        <f>COUNTA(S36)</f>
        <v>0</v>
      </c>
      <c r="BW37" s="1039">
        <f t="shared" si="1"/>
        <v>1</v>
      </c>
    </row>
    <row r="38" spans="1:75" ht="20.100000000000001" customHeight="1" x14ac:dyDescent="0.15">
      <c r="A38" s="804"/>
      <c r="B38" s="1602"/>
      <c r="C38" s="1603"/>
      <c r="D38" s="862"/>
      <c r="E38" s="818"/>
      <c r="F38" s="818"/>
      <c r="G38" s="818"/>
      <c r="H38" s="818"/>
      <c r="I38" s="863"/>
      <c r="J38" s="862"/>
      <c r="K38" s="818"/>
      <c r="L38" s="818"/>
      <c r="M38" s="818"/>
      <c r="N38" s="818"/>
      <c r="O38" s="818"/>
      <c r="P38" s="818"/>
      <c r="Q38" s="1614"/>
      <c r="R38" s="1624"/>
      <c r="S38" s="1252"/>
      <c r="T38" s="1236"/>
      <c r="U38" s="1236"/>
      <c r="V38" s="1236"/>
      <c r="W38" s="1236"/>
      <c r="X38" s="1236"/>
      <c r="Y38" s="1236"/>
      <c r="Z38" s="1236"/>
      <c r="AA38" s="1236"/>
      <c r="AB38" s="1236"/>
      <c r="AC38" s="1236"/>
      <c r="AD38" s="1236"/>
      <c r="AE38" s="1253"/>
      <c r="AF38" s="855" t="s">
        <v>971</v>
      </c>
      <c r="AG38" s="805"/>
      <c r="AH38" s="805"/>
      <c r="AI38" s="1591"/>
      <c r="AJ38" s="1591"/>
      <c r="AK38" s="1591"/>
      <c r="AL38" s="1591"/>
      <c r="AM38" s="1591"/>
      <c r="AN38" s="1591"/>
      <c r="AO38" s="1591"/>
      <c r="AP38" s="1591"/>
      <c r="AQ38" s="1591"/>
      <c r="AR38" s="1591"/>
      <c r="AS38" s="1591"/>
      <c r="AT38" s="1591"/>
      <c r="AU38" s="1591"/>
      <c r="AV38" s="1591"/>
      <c r="AW38" s="1591"/>
      <c r="AX38" s="1591"/>
      <c r="AY38" s="1591"/>
      <c r="AZ38" s="1591"/>
      <c r="BA38" s="1591"/>
      <c r="BB38" s="1591"/>
      <c r="BC38" s="1591"/>
      <c r="BD38" s="1591"/>
      <c r="BE38" s="1591"/>
      <c r="BF38" s="1591"/>
      <c r="BG38" s="1591"/>
      <c r="BH38" s="1591"/>
      <c r="BI38" s="1591"/>
      <c r="BJ38" s="1591"/>
      <c r="BK38" s="1591"/>
      <c r="BL38" s="1592"/>
      <c r="BM38" s="807"/>
      <c r="BU38" s="1039">
        <v>1</v>
      </c>
      <c r="BV38" s="1039">
        <f>COUNTA(X36)</f>
        <v>0</v>
      </c>
      <c r="BW38" s="1039">
        <f t="shared" si="1"/>
        <v>1</v>
      </c>
    </row>
    <row r="39" spans="1:75" ht="20.100000000000001" customHeight="1" x14ac:dyDescent="0.15">
      <c r="A39" s="804"/>
      <c r="B39" s="1602"/>
      <c r="C39" s="1603"/>
      <c r="D39" s="808" t="s">
        <v>978</v>
      </c>
      <c r="E39" s="809"/>
      <c r="F39" s="809"/>
      <c r="G39" s="809"/>
      <c r="H39" s="809"/>
      <c r="I39" s="867"/>
      <c r="J39" s="808" t="s">
        <v>979</v>
      </c>
      <c r="K39" s="809"/>
      <c r="L39" s="809"/>
      <c r="M39" s="809"/>
      <c r="N39" s="809"/>
      <c r="O39" s="809"/>
      <c r="P39" s="809"/>
      <c r="Q39" s="1568" t="s">
        <v>1311</v>
      </c>
      <c r="R39" s="1589"/>
      <c r="S39" s="1580"/>
      <c r="T39" s="1581"/>
      <c r="U39" s="1581"/>
      <c r="V39" s="1581"/>
      <c r="W39" s="1582"/>
      <c r="X39" s="1580"/>
      <c r="Y39" s="1581"/>
      <c r="Z39" s="1581"/>
      <c r="AA39" s="1581"/>
      <c r="AB39" s="1582"/>
      <c r="AC39" s="1612"/>
      <c r="AD39" s="1623"/>
      <c r="AE39" s="1613"/>
      <c r="AF39" s="855" t="s">
        <v>980</v>
      </c>
      <c r="AG39" s="805"/>
      <c r="AH39" s="805"/>
      <c r="AI39" s="805"/>
      <c r="AJ39" s="1566"/>
      <c r="AK39" s="1566"/>
      <c r="AL39" s="1566"/>
      <c r="AM39" s="1566"/>
      <c r="AN39" s="1566"/>
      <c r="AO39" s="1566"/>
      <c r="AP39" s="1566"/>
      <c r="AQ39" s="1566"/>
      <c r="AR39" s="1566"/>
      <c r="AS39" s="1566"/>
      <c r="AT39" s="1566"/>
      <c r="AU39" s="1566"/>
      <c r="AV39" s="1567"/>
      <c r="AW39" s="855" t="s">
        <v>964</v>
      </c>
      <c r="AX39" s="805"/>
      <c r="AY39" s="805"/>
      <c r="AZ39" s="1566"/>
      <c r="BA39" s="1566"/>
      <c r="BB39" s="1566"/>
      <c r="BC39" s="1566"/>
      <c r="BD39" s="1566"/>
      <c r="BE39" s="1566"/>
      <c r="BF39" s="1566"/>
      <c r="BG39" s="1566"/>
      <c r="BH39" s="1566"/>
      <c r="BI39" s="1566"/>
      <c r="BJ39" s="1566"/>
      <c r="BK39" s="1566"/>
      <c r="BL39" s="1567"/>
      <c r="BM39" s="807"/>
      <c r="BU39" s="1039">
        <v>1</v>
      </c>
      <c r="BV39" s="1039">
        <f>COUNTA(AC36)</f>
        <v>0</v>
      </c>
      <c r="BW39" s="1039">
        <f t="shared" si="1"/>
        <v>1</v>
      </c>
    </row>
    <row r="40" spans="1:75" ht="20.100000000000001" customHeight="1" x14ac:dyDescent="0.15">
      <c r="A40" s="804"/>
      <c r="B40" s="1602"/>
      <c r="C40" s="1603"/>
      <c r="D40" s="808" t="s">
        <v>981</v>
      </c>
      <c r="E40" s="809"/>
      <c r="F40" s="809"/>
      <c r="G40" s="809"/>
      <c r="H40" s="809"/>
      <c r="I40" s="867"/>
      <c r="J40" s="808"/>
      <c r="K40" s="809"/>
      <c r="L40" s="809"/>
      <c r="M40" s="809"/>
      <c r="N40" s="809"/>
      <c r="O40" s="809"/>
      <c r="P40" s="809"/>
      <c r="Q40" s="1568"/>
      <c r="R40" s="1589"/>
      <c r="S40" s="1586"/>
      <c r="T40" s="1587"/>
      <c r="U40" s="1587"/>
      <c r="V40" s="1587"/>
      <c r="W40" s="1588"/>
      <c r="X40" s="1586"/>
      <c r="Y40" s="1587"/>
      <c r="Z40" s="1587"/>
      <c r="AA40" s="1587"/>
      <c r="AB40" s="1588"/>
      <c r="AC40" s="1614"/>
      <c r="AD40" s="1624"/>
      <c r="AE40" s="1615"/>
      <c r="AF40" s="855" t="s">
        <v>971</v>
      </c>
      <c r="AG40" s="805"/>
      <c r="AH40" s="805"/>
      <c r="AI40" s="1591"/>
      <c r="AJ40" s="1591"/>
      <c r="AK40" s="1591"/>
      <c r="AL40" s="1591"/>
      <c r="AM40" s="1591"/>
      <c r="AN40" s="1591"/>
      <c r="AO40" s="1591"/>
      <c r="AP40" s="1591"/>
      <c r="AQ40" s="1591"/>
      <c r="AR40" s="1591"/>
      <c r="AS40" s="1591"/>
      <c r="AT40" s="1591"/>
      <c r="AU40" s="1591"/>
      <c r="AV40" s="1591"/>
      <c r="AW40" s="1591"/>
      <c r="AX40" s="1591"/>
      <c r="AY40" s="1591"/>
      <c r="AZ40" s="1591"/>
      <c r="BA40" s="1591"/>
      <c r="BB40" s="1591"/>
      <c r="BC40" s="1591"/>
      <c r="BD40" s="1591"/>
      <c r="BE40" s="1591"/>
      <c r="BF40" s="1591"/>
      <c r="BG40" s="1591"/>
      <c r="BH40" s="1591"/>
      <c r="BI40" s="1591"/>
      <c r="BJ40" s="1591"/>
      <c r="BK40" s="1591"/>
      <c r="BL40" s="1592"/>
      <c r="BM40" s="807"/>
      <c r="BU40" s="1039">
        <v>1</v>
      </c>
      <c r="BV40" s="1039">
        <f>IF(Q36&lt;&gt;2,1,COUNTA(S37))</f>
        <v>1</v>
      </c>
      <c r="BW40" s="1039">
        <f t="shared" si="1"/>
        <v>0</v>
      </c>
    </row>
    <row r="41" spans="1:75" ht="20.100000000000001" customHeight="1" x14ac:dyDescent="0.15">
      <c r="A41" s="804"/>
      <c r="B41" s="1602"/>
      <c r="C41" s="1603"/>
      <c r="D41" s="856"/>
      <c r="E41" s="836"/>
      <c r="F41" s="836"/>
      <c r="G41" s="836"/>
      <c r="H41" s="836"/>
      <c r="I41" s="857"/>
      <c r="J41" s="856" t="s">
        <v>982</v>
      </c>
      <c r="K41" s="836"/>
      <c r="L41" s="836"/>
      <c r="M41" s="836"/>
      <c r="N41" s="836"/>
      <c r="O41" s="836"/>
      <c r="P41" s="836"/>
      <c r="Q41" s="1612"/>
      <c r="R41" s="1613"/>
      <c r="S41" s="1580"/>
      <c r="T41" s="1581"/>
      <c r="U41" s="1581"/>
      <c r="V41" s="1581"/>
      <c r="W41" s="1582"/>
      <c r="X41" s="1580"/>
      <c r="Y41" s="1581"/>
      <c r="Z41" s="1581"/>
      <c r="AA41" s="1581"/>
      <c r="AB41" s="1582"/>
      <c r="AC41" s="1568"/>
      <c r="AD41" s="1569"/>
      <c r="AE41" s="1589"/>
      <c r="AF41" s="855" t="s">
        <v>980</v>
      </c>
      <c r="AG41" s="805"/>
      <c r="AH41" s="805"/>
      <c r="AI41" s="805"/>
      <c r="AJ41" s="1566"/>
      <c r="AK41" s="1566"/>
      <c r="AL41" s="1566"/>
      <c r="AM41" s="1566"/>
      <c r="AN41" s="1566"/>
      <c r="AO41" s="1566"/>
      <c r="AP41" s="1566"/>
      <c r="AQ41" s="1566"/>
      <c r="AR41" s="1566"/>
      <c r="AS41" s="1566"/>
      <c r="AT41" s="1566"/>
      <c r="AU41" s="1566"/>
      <c r="AV41" s="1567"/>
      <c r="AW41" s="855" t="s">
        <v>964</v>
      </c>
      <c r="AX41" s="805"/>
      <c r="AY41" s="805"/>
      <c r="AZ41" s="1566"/>
      <c r="BA41" s="1566"/>
      <c r="BB41" s="1566"/>
      <c r="BC41" s="1566"/>
      <c r="BD41" s="1566"/>
      <c r="BE41" s="1566"/>
      <c r="BF41" s="1566"/>
      <c r="BG41" s="1566"/>
      <c r="BH41" s="1566"/>
      <c r="BI41" s="1566"/>
      <c r="BJ41" s="1566"/>
      <c r="BK41" s="1566"/>
      <c r="BL41" s="1567"/>
      <c r="BM41" s="807"/>
      <c r="BU41" s="1039">
        <v>1</v>
      </c>
      <c r="BV41" s="1039">
        <f>IF(Q36&lt;&gt;2,1,COUNTA(X37))</f>
        <v>1</v>
      </c>
      <c r="BW41" s="1039">
        <f t="shared" si="1"/>
        <v>0</v>
      </c>
    </row>
    <row r="42" spans="1:75" ht="20.100000000000001" customHeight="1" x14ac:dyDescent="0.15">
      <c r="A42" s="804"/>
      <c r="B42" s="1602"/>
      <c r="C42" s="1603"/>
      <c r="D42" s="808" t="s">
        <v>983</v>
      </c>
      <c r="E42" s="809"/>
      <c r="F42" s="809"/>
      <c r="G42" s="809"/>
      <c r="H42" s="809"/>
      <c r="I42" s="867"/>
      <c r="J42" s="808"/>
      <c r="K42" s="809"/>
      <c r="L42" s="809"/>
      <c r="M42" s="809"/>
      <c r="N42" s="809"/>
      <c r="O42" s="809"/>
      <c r="P42" s="809"/>
      <c r="Q42" s="1616"/>
      <c r="R42" s="1617"/>
      <c r="S42" s="1586"/>
      <c r="T42" s="1587"/>
      <c r="U42" s="1587"/>
      <c r="V42" s="1587"/>
      <c r="W42" s="1588"/>
      <c r="X42" s="1586"/>
      <c r="Y42" s="1587"/>
      <c r="Z42" s="1587"/>
      <c r="AA42" s="1587"/>
      <c r="AB42" s="1588"/>
      <c r="AC42" s="1568"/>
      <c r="AD42" s="1569"/>
      <c r="AE42" s="1589"/>
      <c r="AF42" s="855" t="s">
        <v>971</v>
      </c>
      <c r="AG42" s="805"/>
      <c r="AH42" s="805"/>
      <c r="AI42" s="1591"/>
      <c r="AJ42" s="1591"/>
      <c r="AK42" s="1591"/>
      <c r="AL42" s="1591"/>
      <c r="AM42" s="1591"/>
      <c r="AN42" s="1591"/>
      <c r="AO42" s="1591"/>
      <c r="AP42" s="1591"/>
      <c r="AQ42" s="1591"/>
      <c r="AR42" s="1591"/>
      <c r="AS42" s="1591"/>
      <c r="AT42" s="1591"/>
      <c r="AU42" s="1591"/>
      <c r="AV42" s="1591"/>
      <c r="AW42" s="1591"/>
      <c r="AX42" s="1591"/>
      <c r="AY42" s="1591"/>
      <c r="AZ42" s="1591"/>
      <c r="BA42" s="1591"/>
      <c r="BB42" s="1591"/>
      <c r="BC42" s="1591"/>
      <c r="BD42" s="1591"/>
      <c r="BE42" s="1591"/>
      <c r="BF42" s="1591"/>
      <c r="BG42" s="1591"/>
      <c r="BH42" s="1591"/>
      <c r="BI42" s="1591"/>
      <c r="BJ42" s="1591"/>
      <c r="BK42" s="1591"/>
      <c r="BL42" s="1592"/>
      <c r="BM42" s="807"/>
      <c r="BU42" s="1039">
        <v>1</v>
      </c>
      <c r="BV42" s="1039">
        <f>IF(Q36&lt;&gt;2,1,COUNTA(AC37))</f>
        <v>1</v>
      </c>
      <c r="BW42" s="1039">
        <f t="shared" si="1"/>
        <v>0</v>
      </c>
    </row>
    <row r="43" spans="1:75" ht="20.100000000000001" customHeight="1" x14ac:dyDescent="0.15">
      <c r="A43" s="804"/>
      <c r="B43" s="1602"/>
      <c r="C43" s="1603"/>
      <c r="D43" s="808" t="s">
        <v>984</v>
      </c>
      <c r="E43" s="809"/>
      <c r="F43" s="809"/>
      <c r="G43" s="809"/>
      <c r="H43" s="809"/>
      <c r="I43" s="867"/>
      <c r="J43" s="808"/>
      <c r="K43" s="809"/>
      <c r="L43" s="809"/>
      <c r="M43" s="809"/>
      <c r="N43" s="809"/>
      <c r="O43" s="809"/>
      <c r="P43" s="809"/>
      <c r="Q43" s="1616"/>
      <c r="R43" s="1617"/>
      <c r="S43" s="1580"/>
      <c r="T43" s="1581"/>
      <c r="U43" s="1581"/>
      <c r="V43" s="1581"/>
      <c r="W43" s="1582"/>
      <c r="X43" s="1580"/>
      <c r="Y43" s="1581"/>
      <c r="Z43" s="1581"/>
      <c r="AA43" s="1581"/>
      <c r="AB43" s="1582"/>
      <c r="AC43" s="1568"/>
      <c r="AD43" s="1569"/>
      <c r="AE43" s="1589"/>
      <c r="AF43" s="855" t="s">
        <v>980</v>
      </c>
      <c r="AG43" s="805"/>
      <c r="AH43" s="805"/>
      <c r="AI43" s="805"/>
      <c r="AJ43" s="1566"/>
      <c r="AK43" s="1566"/>
      <c r="AL43" s="1566"/>
      <c r="AM43" s="1566"/>
      <c r="AN43" s="1566"/>
      <c r="AO43" s="1566"/>
      <c r="AP43" s="1566"/>
      <c r="AQ43" s="1566"/>
      <c r="AR43" s="1566"/>
      <c r="AS43" s="1566"/>
      <c r="AT43" s="1566"/>
      <c r="AU43" s="1566"/>
      <c r="AV43" s="1567"/>
      <c r="AW43" s="855" t="s">
        <v>964</v>
      </c>
      <c r="AX43" s="805"/>
      <c r="AY43" s="805"/>
      <c r="AZ43" s="1566"/>
      <c r="BA43" s="1566"/>
      <c r="BB43" s="1566"/>
      <c r="BC43" s="1566"/>
      <c r="BD43" s="1566"/>
      <c r="BE43" s="1566"/>
      <c r="BF43" s="1566"/>
      <c r="BG43" s="1566"/>
      <c r="BH43" s="1566"/>
      <c r="BI43" s="1566"/>
      <c r="BJ43" s="1566"/>
      <c r="BK43" s="1566"/>
      <c r="BL43" s="1567"/>
      <c r="BM43" s="807"/>
      <c r="BU43" s="1039">
        <v>1</v>
      </c>
      <c r="BV43" s="1039">
        <f>COUNTA(Q39)</f>
        <v>1</v>
      </c>
      <c r="BW43" s="1039">
        <f t="shared" si="1"/>
        <v>0</v>
      </c>
    </row>
    <row r="44" spans="1:75" ht="20.100000000000001" customHeight="1" x14ac:dyDescent="0.15">
      <c r="A44" s="804"/>
      <c r="B44" s="1602"/>
      <c r="C44" s="1603"/>
      <c r="D44" s="862"/>
      <c r="E44" s="818"/>
      <c r="F44" s="818"/>
      <c r="G44" s="818"/>
      <c r="H44" s="818"/>
      <c r="I44" s="863"/>
      <c r="J44" s="862"/>
      <c r="K44" s="818"/>
      <c r="L44" s="818"/>
      <c r="M44" s="818"/>
      <c r="N44" s="818"/>
      <c r="O44" s="818"/>
      <c r="P44" s="818"/>
      <c r="Q44" s="1614"/>
      <c r="R44" s="1615"/>
      <c r="S44" s="1586"/>
      <c r="T44" s="1587"/>
      <c r="U44" s="1587"/>
      <c r="V44" s="1587"/>
      <c r="W44" s="1588"/>
      <c r="X44" s="1586"/>
      <c r="Y44" s="1587"/>
      <c r="Z44" s="1587"/>
      <c r="AA44" s="1587"/>
      <c r="AB44" s="1588"/>
      <c r="AC44" s="1568"/>
      <c r="AD44" s="1569"/>
      <c r="AE44" s="1589"/>
      <c r="AF44" s="855" t="s">
        <v>971</v>
      </c>
      <c r="AG44" s="805"/>
      <c r="AH44" s="805"/>
      <c r="AI44" s="1591"/>
      <c r="AJ44" s="1591"/>
      <c r="AK44" s="1591"/>
      <c r="AL44" s="1591"/>
      <c r="AM44" s="1591"/>
      <c r="AN44" s="1591"/>
      <c r="AO44" s="1591"/>
      <c r="AP44" s="1591"/>
      <c r="AQ44" s="1591"/>
      <c r="AR44" s="1591"/>
      <c r="AS44" s="1591"/>
      <c r="AT44" s="1591"/>
      <c r="AU44" s="1591"/>
      <c r="AV44" s="1591"/>
      <c r="AW44" s="1591"/>
      <c r="AX44" s="1591"/>
      <c r="AY44" s="1591"/>
      <c r="AZ44" s="1591"/>
      <c r="BA44" s="1591"/>
      <c r="BB44" s="1591"/>
      <c r="BC44" s="1591"/>
      <c r="BD44" s="1591"/>
      <c r="BE44" s="1591"/>
      <c r="BF44" s="1591"/>
      <c r="BG44" s="1591"/>
      <c r="BH44" s="1591"/>
      <c r="BI44" s="1591"/>
      <c r="BJ44" s="1591"/>
      <c r="BK44" s="1591"/>
      <c r="BL44" s="1592"/>
      <c r="BM44" s="807"/>
      <c r="BU44" s="1039">
        <v>1</v>
      </c>
      <c r="BV44" s="1039">
        <f>COUNTA(S39)</f>
        <v>0</v>
      </c>
      <c r="BW44" s="1039">
        <f t="shared" si="1"/>
        <v>1</v>
      </c>
    </row>
    <row r="45" spans="1:75" ht="20.100000000000001" customHeight="1" x14ac:dyDescent="0.15">
      <c r="A45" s="804"/>
      <c r="B45" s="1602"/>
      <c r="C45" s="1603"/>
      <c r="D45" s="856"/>
      <c r="E45" s="836"/>
      <c r="F45" s="836"/>
      <c r="G45" s="836"/>
      <c r="H45" s="836"/>
      <c r="I45" s="857"/>
      <c r="J45" s="856" t="s">
        <v>985</v>
      </c>
      <c r="K45" s="836"/>
      <c r="L45" s="836"/>
      <c r="M45" s="836"/>
      <c r="N45" s="836"/>
      <c r="O45" s="836"/>
      <c r="P45" s="836"/>
      <c r="Q45" s="1606"/>
      <c r="R45" s="1607"/>
      <c r="S45" s="1580"/>
      <c r="T45" s="1581"/>
      <c r="U45" s="1581"/>
      <c r="V45" s="1581"/>
      <c r="W45" s="1582"/>
      <c r="X45" s="1580"/>
      <c r="Y45" s="1581"/>
      <c r="Z45" s="1581"/>
      <c r="AA45" s="1581"/>
      <c r="AB45" s="1582"/>
      <c r="AC45" s="1568"/>
      <c r="AD45" s="1569"/>
      <c r="AE45" s="1589"/>
      <c r="AF45" s="855" t="s">
        <v>986</v>
      </c>
      <c r="AG45" s="805"/>
      <c r="AH45" s="805"/>
      <c r="AI45" s="805"/>
      <c r="AJ45" s="1566"/>
      <c r="AK45" s="1566"/>
      <c r="AL45" s="1566"/>
      <c r="AM45" s="1566"/>
      <c r="AN45" s="1566"/>
      <c r="AO45" s="1566"/>
      <c r="AP45" s="1566"/>
      <c r="AQ45" s="1566"/>
      <c r="AR45" s="1566"/>
      <c r="AS45" s="1566"/>
      <c r="AT45" s="1566"/>
      <c r="AU45" s="1566"/>
      <c r="AV45" s="1567"/>
      <c r="AW45" s="855" t="s">
        <v>964</v>
      </c>
      <c r="AX45" s="805"/>
      <c r="AY45" s="805"/>
      <c r="AZ45" s="1566"/>
      <c r="BA45" s="1566"/>
      <c r="BB45" s="1566"/>
      <c r="BC45" s="1566"/>
      <c r="BD45" s="1566"/>
      <c r="BE45" s="1566"/>
      <c r="BF45" s="1566"/>
      <c r="BG45" s="1566"/>
      <c r="BH45" s="1566"/>
      <c r="BI45" s="1566"/>
      <c r="BJ45" s="1566"/>
      <c r="BK45" s="1566"/>
      <c r="BL45" s="1567"/>
      <c r="BM45" s="807"/>
      <c r="BU45" s="1039">
        <v>1</v>
      </c>
      <c r="BV45" s="1039">
        <f>COUNTA(X39)</f>
        <v>0</v>
      </c>
      <c r="BW45" s="1039">
        <f t="shared" si="1"/>
        <v>1</v>
      </c>
    </row>
    <row r="46" spans="1:75" ht="20.100000000000001" customHeight="1" x14ac:dyDescent="0.15">
      <c r="A46" s="804"/>
      <c r="B46" s="1602"/>
      <c r="C46" s="1603"/>
      <c r="D46" s="808" t="s">
        <v>987</v>
      </c>
      <c r="E46" s="809"/>
      <c r="F46" s="809"/>
      <c r="G46" s="809"/>
      <c r="H46" s="809" t="s">
        <v>989</v>
      </c>
      <c r="I46" s="867"/>
      <c r="J46" s="808"/>
      <c r="K46" s="809"/>
      <c r="L46" s="809"/>
      <c r="M46" s="809"/>
      <c r="N46" s="809"/>
      <c r="O46" s="809"/>
      <c r="P46" s="809"/>
      <c r="Q46" s="1608"/>
      <c r="R46" s="1609"/>
      <c r="S46" s="1586"/>
      <c r="T46" s="1587"/>
      <c r="U46" s="1587"/>
      <c r="V46" s="1587"/>
      <c r="W46" s="1588"/>
      <c r="X46" s="1586"/>
      <c r="Y46" s="1587"/>
      <c r="Z46" s="1587"/>
      <c r="AA46" s="1587"/>
      <c r="AB46" s="1588"/>
      <c r="AC46" s="1568"/>
      <c r="AD46" s="1569"/>
      <c r="AE46" s="1589"/>
      <c r="AF46" s="855" t="s">
        <v>971</v>
      </c>
      <c r="AG46" s="805"/>
      <c r="AH46" s="805"/>
      <c r="AI46" s="1591"/>
      <c r="AJ46" s="1591"/>
      <c r="AK46" s="1591"/>
      <c r="AL46" s="1591"/>
      <c r="AM46" s="1591"/>
      <c r="AN46" s="1591"/>
      <c r="AO46" s="1591"/>
      <c r="AP46" s="1591"/>
      <c r="AQ46" s="1591"/>
      <c r="AR46" s="1591"/>
      <c r="AS46" s="1591"/>
      <c r="AT46" s="1591"/>
      <c r="AU46" s="1591"/>
      <c r="AV46" s="1591"/>
      <c r="AW46" s="1591"/>
      <c r="AX46" s="1591"/>
      <c r="AY46" s="1591"/>
      <c r="AZ46" s="1591"/>
      <c r="BA46" s="1591"/>
      <c r="BB46" s="1591"/>
      <c r="BC46" s="1591"/>
      <c r="BD46" s="1591"/>
      <c r="BE46" s="1591"/>
      <c r="BF46" s="1591"/>
      <c r="BG46" s="1591"/>
      <c r="BH46" s="1591"/>
      <c r="BI46" s="1591"/>
      <c r="BJ46" s="1591"/>
      <c r="BK46" s="1591"/>
      <c r="BL46" s="1592"/>
      <c r="BM46" s="807"/>
      <c r="BU46" s="1039">
        <v>1</v>
      </c>
      <c r="BV46" s="1039">
        <f>COUNTA(AC39)</f>
        <v>0</v>
      </c>
      <c r="BW46" s="1039">
        <f t="shared" si="1"/>
        <v>1</v>
      </c>
    </row>
    <row r="47" spans="1:75" ht="20.100000000000001" customHeight="1" x14ac:dyDescent="0.15">
      <c r="A47" s="804"/>
      <c r="B47" s="1602"/>
      <c r="C47" s="1603"/>
      <c r="D47" s="808" t="s">
        <v>990</v>
      </c>
      <c r="E47" s="809"/>
      <c r="F47" s="809"/>
      <c r="G47" s="809"/>
      <c r="H47" s="809"/>
      <c r="I47" s="867"/>
      <c r="J47" s="808"/>
      <c r="K47" s="809"/>
      <c r="L47" s="809"/>
      <c r="M47" s="809"/>
      <c r="N47" s="809"/>
      <c r="O47" s="809"/>
      <c r="P47" s="809"/>
      <c r="Q47" s="1608"/>
      <c r="R47" s="1609"/>
      <c r="S47" s="1580"/>
      <c r="T47" s="1581"/>
      <c r="U47" s="1581"/>
      <c r="V47" s="1581"/>
      <c r="W47" s="1582"/>
      <c r="X47" s="1580"/>
      <c r="Y47" s="1581"/>
      <c r="Z47" s="1581"/>
      <c r="AA47" s="1581"/>
      <c r="AB47" s="1582"/>
      <c r="AC47" s="1568"/>
      <c r="AD47" s="1569"/>
      <c r="AE47" s="1589"/>
      <c r="AF47" s="855" t="s">
        <v>986</v>
      </c>
      <c r="AG47" s="805"/>
      <c r="AH47" s="805"/>
      <c r="AI47" s="805"/>
      <c r="AJ47" s="1566"/>
      <c r="AK47" s="1566"/>
      <c r="AL47" s="1566"/>
      <c r="AM47" s="1566"/>
      <c r="AN47" s="1566"/>
      <c r="AO47" s="1566"/>
      <c r="AP47" s="1566"/>
      <c r="AQ47" s="1566"/>
      <c r="AR47" s="1566"/>
      <c r="AS47" s="1566"/>
      <c r="AT47" s="1566"/>
      <c r="AU47" s="1566"/>
      <c r="AV47" s="1567"/>
      <c r="AW47" s="855" t="s">
        <v>964</v>
      </c>
      <c r="AX47" s="805"/>
      <c r="AY47" s="805"/>
      <c r="AZ47" s="1566"/>
      <c r="BA47" s="1566"/>
      <c r="BB47" s="1566"/>
      <c r="BC47" s="1566"/>
      <c r="BD47" s="1566"/>
      <c r="BE47" s="1566"/>
      <c r="BF47" s="1566"/>
      <c r="BG47" s="1566"/>
      <c r="BH47" s="1566"/>
      <c r="BI47" s="1566"/>
      <c r="BJ47" s="1566"/>
      <c r="BK47" s="1566"/>
      <c r="BL47" s="1567"/>
      <c r="BM47" s="807"/>
      <c r="BU47" s="1039">
        <v>1</v>
      </c>
      <c r="BV47" s="1039">
        <f>COUNTA(Q41)</f>
        <v>0</v>
      </c>
      <c r="BW47" s="1039">
        <f t="shared" si="1"/>
        <v>1</v>
      </c>
    </row>
    <row r="48" spans="1:75" ht="20.100000000000001" customHeight="1" x14ac:dyDescent="0.15">
      <c r="A48" s="804"/>
      <c r="B48" s="1602"/>
      <c r="C48" s="1603"/>
      <c r="D48" s="862"/>
      <c r="E48" s="818"/>
      <c r="F48" s="818"/>
      <c r="G48" s="818"/>
      <c r="H48" s="818"/>
      <c r="I48" s="863"/>
      <c r="J48" s="862"/>
      <c r="K48" s="818"/>
      <c r="L48" s="818"/>
      <c r="M48" s="818"/>
      <c r="N48" s="818"/>
      <c r="O48" s="818"/>
      <c r="P48" s="818"/>
      <c r="Q48" s="1610"/>
      <c r="R48" s="1611"/>
      <c r="S48" s="1586"/>
      <c r="T48" s="1587"/>
      <c r="U48" s="1587"/>
      <c r="V48" s="1587"/>
      <c r="W48" s="1588"/>
      <c r="X48" s="1586"/>
      <c r="Y48" s="1587"/>
      <c r="Z48" s="1587"/>
      <c r="AA48" s="1587"/>
      <c r="AB48" s="1588"/>
      <c r="AC48" s="1568"/>
      <c r="AD48" s="1569"/>
      <c r="AE48" s="1589"/>
      <c r="AF48" s="855" t="s">
        <v>971</v>
      </c>
      <c r="AG48" s="805"/>
      <c r="AH48" s="805"/>
      <c r="AI48" s="1591"/>
      <c r="AJ48" s="1591"/>
      <c r="AK48" s="1591"/>
      <c r="AL48" s="1591"/>
      <c r="AM48" s="1591"/>
      <c r="AN48" s="1591"/>
      <c r="AO48" s="1591"/>
      <c r="AP48" s="1591"/>
      <c r="AQ48" s="1591"/>
      <c r="AR48" s="1591"/>
      <c r="AS48" s="1591"/>
      <c r="AT48" s="1591"/>
      <c r="AU48" s="1591"/>
      <c r="AV48" s="1591"/>
      <c r="AW48" s="1591"/>
      <c r="AX48" s="1591"/>
      <c r="AY48" s="1591"/>
      <c r="AZ48" s="1591"/>
      <c r="BA48" s="1591"/>
      <c r="BB48" s="1591"/>
      <c r="BC48" s="1591"/>
      <c r="BD48" s="1591"/>
      <c r="BE48" s="1591"/>
      <c r="BF48" s="1591"/>
      <c r="BG48" s="1591"/>
      <c r="BH48" s="1591"/>
      <c r="BI48" s="1591"/>
      <c r="BJ48" s="1591"/>
      <c r="BK48" s="1591"/>
      <c r="BL48" s="1592"/>
      <c r="BM48" s="807"/>
      <c r="BU48" s="1039">
        <v>1</v>
      </c>
      <c r="BV48" s="1039">
        <f>COUNTA(S41)</f>
        <v>0</v>
      </c>
      <c r="BW48" s="1039">
        <f t="shared" si="1"/>
        <v>1</v>
      </c>
    </row>
    <row r="49" spans="1:75" ht="20.100000000000001" customHeight="1" x14ac:dyDescent="0.15">
      <c r="A49" s="804"/>
      <c r="B49" s="1602"/>
      <c r="C49" s="1603"/>
      <c r="D49" s="856"/>
      <c r="E49" s="836"/>
      <c r="F49" s="836"/>
      <c r="G49" s="836"/>
      <c r="H49" s="836"/>
      <c r="I49" s="857"/>
      <c r="J49" s="856" t="s">
        <v>991</v>
      </c>
      <c r="K49" s="836"/>
      <c r="L49" s="836"/>
      <c r="M49" s="836"/>
      <c r="N49" s="836"/>
      <c r="O49" s="836"/>
      <c r="P49" s="836"/>
      <c r="Q49" s="1606"/>
      <c r="R49" s="1607"/>
      <c r="S49" s="1580"/>
      <c r="T49" s="1581"/>
      <c r="U49" s="1581"/>
      <c r="V49" s="1581"/>
      <c r="W49" s="1582"/>
      <c r="X49" s="1580"/>
      <c r="Y49" s="1581"/>
      <c r="Z49" s="1581"/>
      <c r="AA49" s="1581"/>
      <c r="AB49" s="1582"/>
      <c r="AC49" s="1568"/>
      <c r="AD49" s="1569"/>
      <c r="AE49" s="1589"/>
      <c r="AF49" s="855" t="s">
        <v>986</v>
      </c>
      <c r="AG49" s="805"/>
      <c r="AH49" s="805"/>
      <c r="AI49" s="805"/>
      <c r="AJ49" s="1566"/>
      <c r="AK49" s="1566"/>
      <c r="AL49" s="1566"/>
      <c r="AM49" s="1566"/>
      <c r="AN49" s="1566"/>
      <c r="AO49" s="1566"/>
      <c r="AP49" s="1566"/>
      <c r="AQ49" s="1566"/>
      <c r="AR49" s="1566"/>
      <c r="AS49" s="1566"/>
      <c r="AT49" s="1566"/>
      <c r="AU49" s="1566"/>
      <c r="AV49" s="1567"/>
      <c r="AW49" s="855" t="s">
        <v>964</v>
      </c>
      <c r="AX49" s="805"/>
      <c r="AY49" s="805"/>
      <c r="AZ49" s="1566"/>
      <c r="BA49" s="1566"/>
      <c r="BB49" s="1566"/>
      <c r="BC49" s="1566"/>
      <c r="BD49" s="1566"/>
      <c r="BE49" s="1566"/>
      <c r="BF49" s="1566"/>
      <c r="BG49" s="1566"/>
      <c r="BH49" s="1566"/>
      <c r="BI49" s="1566"/>
      <c r="BJ49" s="1566"/>
      <c r="BK49" s="1566"/>
      <c r="BL49" s="1567"/>
      <c r="BM49" s="807"/>
      <c r="BU49" s="1039">
        <v>1</v>
      </c>
      <c r="BV49" s="1039">
        <f>COUNTA(X41)</f>
        <v>0</v>
      </c>
      <c r="BW49" s="1039">
        <f t="shared" si="1"/>
        <v>1</v>
      </c>
    </row>
    <row r="50" spans="1:75" ht="20.100000000000001" customHeight="1" x14ac:dyDescent="0.15">
      <c r="A50" s="804"/>
      <c r="B50" s="1602"/>
      <c r="C50" s="1603"/>
      <c r="D50" s="808" t="s">
        <v>992</v>
      </c>
      <c r="E50" s="809"/>
      <c r="F50" s="809"/>
      <c r="G50" s="809"/>
      <c r="H50" s="809" t="s">
        <v>988</v>
      </c>
      <c r="I50" s="867"/>
      <c r="J50" s="808"/>
      <c r="K50" s="809"/>
      <c r="L50" s="809"/>
      <c r="M50" s="809"/>
      <c r="N50" s="809"/>
      <c r="O50" s="1044"/>
      <c r="P50" s="809"/>
      <c r="Q50" s="1608"/>
      <c r="R50" s="1609"/>
      <c r="S50" s="1586"/>
      <c r="T50" s="1587"/>
      <c r="U50" s="1587"/>
      <c r="V50" s="1587"/>
      <c r="W50" s="1588"/>
      <c r="X50" s="1586"/>
      <c r="Y50" s="1587"/>
      <c r="Z50" s="1587"/>
      <c r="AA50" s="1587"/>
      <c r="AB50" s="1588"/>
      <c r="AC50" s="1568"/>
      <c r="AD50" s="1569"/>
      <c r="AE50" s="1589"/>
      <c r="AF50" s="855" t="s">
        <v>971</v>
      </c>
      <c r="AG50" s="805"/>
      <c r="AH50" s="805"/>
      <c r="AI50" s="1591"/>
      <c r="AJ50" s="1591"/>
      <c r="AK50" s="1591"/>
      <c r="AL50" s="1591"/>
      <c r="AM50" s="1591"/>
      <c r="AN50" s="1591"/>
      <c r="AO50" s="1591"/>
      <c r="AP50" s="1591"/>
      <c r="AQ50" s="1591"/>
      <c r="AR50" s="1591"/>
      <c r="AS50" s="1591"/>
      <c r="AT50" s="1591"/>
      <c r="AU50" s="1591"/>
      <c r="AV50" s="1591"/>
      <c r="AW50" s="1591"/>
      <c r="AX50" s="1591"/>
      <c r="AY50" s="1591"/>
      <c r="AZ50" s="1591"/>
      <c r="BA50" s="1591"/>
      <c r="BB50" s="1591"/>
      <c r="BC50" s="1591"/>
      <c r="BD50" s="1591"/>
      <c r="BE50" s="1591"/>
      <c r="BF50" s="1591"/>
      <c r="BG50" s="1591"/>
      <c r="BH50" s="1591"/>
      <c r="BI50" s="1591"/>
      <c r="BJ50" s="1591"/>
      <c r="BK50" s="1591"/>
      <c r="BL50" s="1592"/>
      <c r="BM50" s="807"/>
      <c r="BU50" s="1039">
        <v>1</v>
      </c>
      <c r="BV50" s="1039">
        <f>COUNTA(AC41)</f>
        <v>0</v>
      </c>
      <c r="BW50" s="1039">
        <f t="shared" si="1"/>
        <v>1</v>
      </c>
    </row>
    <row r="51" spans="1:75" ht="20.100000000000001" customHeight="1" x14ac:dyDescent="0.15">
      <c r="A51" s="804"/>
      <c r="B51" s="1602"/>
      <c r="C51" s="1603"/>
      <c r="D51" s="808" t="s">
        <v>993</v>
      </c>
      <c r="E51" s="809"/>
      <c r="F51" s="809"/>
      <c r="G51" s="809"/>
      <c r="H51" s="809"/>
      <c r="I51" s="867"/>
      <c r="J51" s="808"/>
      <c r="K51" s="809"/>
      <c r="L51" s="809"/>
      <c r="M51" s="809"/>
      <c r="N51" s="809"/>
      <c r="O51" s="1044"/>
      <c r="P51" s="809"/>
      <c r="Q51" s="1608"/>
      <c r="R51" s="1609"/>
      <c r="S51" s="1580"/>
      <c r="T51" s="1581"/>
      <c r="U51" s="1581"/>
      <c r="V51" s="1581"/>
      <c r="W51" s="1582"/>
      <c r="X51" s="1580"/>
      <c r="Y51" s="1581"/>
      <c r="Z51" s="1581"/>
      <c r="AA51" s="1581"/>
      <c r="AB51" s="1582"/>
      <c r="AC51" s="1568"/>
      <c r="AD51" s="1569"/>
      <c r="AE51" s="1589"/>
      <c r="AF51" s="855" t="s">
        <v>986</v>
      </c>
      <c r="AG51" s="805"/>
      <c r="AH51" s="805"/>
      <c r="AI51" s="805"/>
      <c r="AJ51" s="1566"/>
      <c r="AK51" s="1566"/>
      <c r="AL51" s="1566"/>
      <c r="AM51" s="1566"/>
      <c r="AN51" s="1566"/>
      <c r="AO51" s="1566"/>
      <c r="AP51" s="1566"/>
      <c r="AQ51" s="1566"/>
      <c r="AR51" s="1566"/>
      <c r="AS51" s="1566"/>
      <c r="AT51" s="1566"/>
      <c r="AU51" s="1566"/>
      <c r="AV51" s="1567"/>
      <c r="AW51" s="855" t="s">
        <v>964</v>
      </c>
      <c r="AX51" s="805"/>
      <c r="AY51" s="805"/>
      <c r="AZ51" s="1566"/>
      <c r="BA51" s="1566"/>
      <c r="BB51" s="1566"/>
      <c r="BC51" s="1566"/>
      <c r="BD51" s="1566"/>
      <c r="BE51" s="1566"/>
      <c r="BF51" s="1566"/>
      <c r="BG51" s="1566"/>
      <c r="BH51" s="1566"/>
      <c r="BI51" s="1566"/>
      <c r="BJ51" s="1566"/>
      <c r="BK51" s="1566"/>
      <c r="BL51" s="1567"/>
      <c r="BM51" s="807"/>
      <c r="BU51" s="1039">
        <v>1</v>
      </c>
      <c r="BV51" s="1039">
        <f>IF(Q41&lt;&gt;2,1,COUNTA(S43))</f>
        <v>1</v>
      </c>
      <c r="BW51" s="1039">
        <f t="shared" si="1"/>
        <v>0</v>
      </c>
    </row>
    <row r="52" spans="1:75" ht="20.100000000000001" customHeight="1" x14ac:dyDescent="0.15">
      <c r="A52" s="804"/>
      <c r="B52" s="1602"/>
      <c r="C52" s="1603"/>
      <c r="D52" s="862"/>
      <c r="E52" s="818"/>
      <c r="F52" s="818"/>
      <c r="G52" s="818"/>
      <c r="H52" s="818"/>
      <c r="I52" s="863"/>
      <c r="J52" s="862"/>
      <c r="K52" s="818"/>
      <c r="L52" s="818"/>
      <c r="M52" s="818"/>
      <c r="N52" s="818"/>
      <c r="O52" s="1044"/>
      <c r="P52" s="818"/>
      <c r="Q52" s="1610"/>
      <c r="R52" s="1611"/>
      <c r="S52" s="1586"/>
      <c r="T52" s="1587"/>
      <c r="U52" s="1587"/>
      <c r="V52" s="1587"/>
      <c r="W52" s="1588"/>
      <c r="X52" s="1586"/>
      <c r="Y52" s="1587"/>
      <c r="Z52" s="1587"/>
      <c r="AA52" s="1587"/>
      <c r="AB52" s="1588"/>
      <c r="AC52" s="1568"/>
      <c r="AD52" s="1569"/>
      <c r="AE52" s="1589"/>
      <c r="AF52" s="855" t="s">
        <v>971</v>
      </c>
      <c r="AG52" s="805"/>
      <c r="AH52" s="805"/>
      <c r="AI52" s="1591"/>
      <c r="AJ52" s="1591"/>
      <c r="AK52" s="1591"/>
      <c r="AL52" s="1591"/>
      <c r="AM52" s="1591"/>
      <c r="AN52" s="1591"/>
      <c r="AO52" s="1591"/>
      <c r="AP52" s="1591"/>
      <c r="AQ52" s="1591"/>
      <c r="AR52" s="1591"/>
      <c r="AS52" s="1591"/>
      <c r="AT52" s="1591"/>
      <c r="AU52" s="1591"/>
      <c r="AV52" s="1591"/>
      <c r="AW52" s="1591"/>
      <c r="AX52" s="1591"/>
      <c r="AY52" s="1591"/>
      <c r="AZ52" s="1591"/>
      <c r="BA52" s="1591"/>
      <c r="BB52" s="1591"/>
      <c r="BC52" s="1591"/>
      <c r="BD52" s="1591"/>
      <c r="BE52" s="1591"/>
      <c r="BF52" s="1591"/>
      <c r="BG52" s="1591"/>
      <c r="BH52" s="1591"/>
      <c r="BI52" s="1591"/>
      <c r="BJ52" s="1591"/>
      <c r="BK52" s="1591"/>
      <c r="BL52" s="1592"/>
      <c r="BM52" s="807"/>
      <c r="BU52" s="1039">
        <v>1</v>
      </c>
      <c r="BV52" s="1039">
        <f>IF(Q41&lt;&gt;2,1,COUNTA(X43))</f>
        <v>1</v>
      </c>
      <c r="BW52" s="1039">
        <f t="shared" si="1"/>
        <v>0</v>
      </c>
    </row>
    <row r="53" spans="1:75" ht="20.100000000000001" customHeight="1" x14ac:dyDescent="0.15">
      <c r="A53" s="804"/>
      <c r="B53" s="1602"/>
      <c r="C53" s="1603"/>
      <c r="D53" s="856" t="s">
        <v>994</v>
      </c>
      <c r="E53" s="836"/>
      <c r="F53" s="836"/>
      <c r="G53" s="836"/>
      <c r="H53" s="836"/>
      <c r="I53" s="836"/>
      <c r="J53" s="836"/>
      <c r="K53" s="836"/>
      <c r="L53" s="836"/>
      <c r="M53" s="836"/>
      <c r="N53" s="836"/>
      <c r="O53" s="836"/>
      <c r="P53" s="836"/>
      <c r="Q53" s="1612" t="s">
        <v>1311</v>
      </c>
      <c r="R53" s="1613"/>
      <c r="S53" s="1580"/>
      <c r="T53" s="1581"/>
      <c r="U53" s="1581"/>
      <c r="V53" s="1581"/>
      <c r="W53" s="1582"/>
      <c r="X53" s="1580"/>
      <c r="Y53" s="1581"/>
      <c r="Z53" s="1581"/>
      <c r="AA53" s="1581"/>
      <c r="AB53" s="1582"/>
      <c r="AC53" s="1568"/>
      <c r="AD53" s="1569"/>
      <c r="AE53" s="1589"/>
      <c r="AF53" s="855" t="s">
        <v>995</v>
      </c>
      <c r="AG53" s="805"/>
      <c r="AH53" s="805"/>
      <c r="AI53" s="805"/>
      <c r="AJ53" s="1566"/>
      <c r="AK53" s="1566"/>
      <c r="AL53" s="1566"/>
      <c r="AM53" s="1566"/>
      <c r="AN53" s="1566"/>
      <c r="AO53" s="1566"/>
      <c r="AP53" s="1566"/>
      <c r="AQ53" s="1566"/>
      <c r="AR53" s="1566"/>
      <c r="AS53" s="1566"/>
      <c r="AT53" s="1566"/>
      <c r="AU53" s="1566"/>
      <c r="AV53" s="1567"/>
      <c r="AW53" s="855" t="s">
        <v>964</v>
      </c>
      <c r="AX53" s="805"/>
      <c r="AY53" s="805"/>
      <c r="AZ53" s="1566"/>
      <c r="BA53" s="1566"/>
      <c r="BB53" s="1566"/>
      <c r="BC53" s="1566"/>
      <c r="BD53" s="1566"/>
      <c r="BE53" s="1566"/>
      <c r="BF53" s="1566"/>
      <c r="BG53" s="1566"/>
      <c r="BH53" s="1566"/>
      <c r="BI53" s="1566"/>
      <c r="BJ53" s="1566"/>
      <c r="BK53" s="1566"/>
      <c r="BL53" s="1567"/>
      <c r="BM53" s="807"/>
      <c r="BU53" s="1039">
        <v>1</v>
      </c>
      <c r="BV53" s="1039">
        <f>IF(Q41&lt;&gt;2,1,COUNTA(AC43))</f>
        <v>1</v>
      </c>
      <c r="BW53" s="1039">
        <f t="shared" si="1"/>
        <v>0</v>
      </c>
    </row>
    <row r="54" spans="1:75" ht="20.100000000000001" customHeight="1" x14ac:dyDescent="0.15">
      <c r="A54" s="804"/>
      <c r="B54" s="1602"/>
      <c r="C54" s="1603"/>
      <c r="D54" s="862" t="s">
        <v>1025</v>
      </c>
      <c r="E54" s="818"/>
      <c r="F54" s="818"/>
      <c r="G54" s="818"/>
      <c r="H54" s="1587"/>
      <c r="I54" s="1587"/>
      <c r="J54" s="1587"/>
      <c r="K54" s="1587"/>
      <c r="L54" s="1587"/>
      <c r="M54" s="1587"/>
      <c r="N54" s="1587"/>
      <c r="O54" s="818" t="s">
        <v>941</v>
      </c>
      <c r="P54" s="818"/>
      <c r="Q54" s="1614"/>
      <c r="R54" s="1615"/>
      <c r="S54" s="1586"/>
      <c r="T54" s="1587"/>
      <c r="U54" s="1587"/>
      <c r="V54" s="1587"/>
      <c r="W54" s="1588"/>
      <c r="X54" s="1586"/>
      <c r="Y54" s="1587"/>
      <c r="Z54" s="1587"/>
      <c r="AA54" s="1587"/>
      <c r="AB54" s="1588"/>
      <c r="AC54" s="1568"/>
      <c r="AD54" s="1569"/>
      <c r="AE54" s="1589"/>
      <c r="AF54" s="855" t="s">
        <v>971</v>
      </c>
      <c r="AG54" s="805"/>
      <c r="AH54" s="805"/>
      <c r="AI54" s="1591"/>
      <c r="AJ54" s="1591"/>
      <c r="AK54" s="1591"/>
      <c r="AL54" s="1591"/>
      <c r="AM54" s="1591"/>
      <c r="AN54" s="1591"/>
      <c r="AO54" s="1591"/>
      <c r="AP54" s="1591"/>
      <c r="AQ54" s="1591"/>
      <c r="AR54" s="1591"/>
      <c r="AS54" s="1591"/>
      <c r="AT54" s="1591"/>
      <c r="AU54" s="1591"/>
      <c r="AV54" s="1591"/>
      <c r="AW54" s="1591"/>
      <c r="AX54" s="1591"/>
      <c r="AY54" s="1591"/>
      <c r="AZ54" s="1591"/>
      <c r="BA54" s="1591"/>
      <c r="BB54" s="1591"/>
      <c r="BC54" s="1591"/>
      <c r="BD54" s="1591"/>
      <c r="BE54" s="1591"/>
      <c r="BF54" s="1591"/>
      <c r="BG54" s="1591"/>
      <c r="BH54" s="1591"/>
      <c r="BI54" s="1591"/>
      <c r="BJ54" s="1591"/>
      <c r="BK54" s="1591"/>
      <c r="BL54" s="1592"/>
      <c r="BM54" s="807"/>
      <c r="BU54" s="1039">
        <v>1</v>
      </c>
      <c r="BV54" s="1039">
        <f>COUNTA(Q45)</f>
        <v>0</v>
      </c>
      <c r="BW54" s="1039">
        <f t="shared" si="1"/>
        <v>1</v>
      </c>
    </row>
    <row r="55" spans="1:75" ht="20.100000000000001" customHeight="1" x14ac:dyDescent="0.15">
      <c r="A55" s="804"/>
      <c r="B55" s="1602"/>
      <c r="C55" s="1603"/>
      <c r="D55" s="808" t="s">
        <v>996</v>
      </c>
      <c r="E55" s="809"/>
      <c r="F55" s="809"/>
      <c r="G55" s="809"/>
      <c r="H55" s="809"/>
      <c r="I55" s="809"/>
      <c r="J55" s="809"/>
      <c r="K55" s="809"/>
      <c r="L55" s="809"/>
      <c r="M55" s="809"/>
      <c r="N55" s="809"/>
      <c r="O55" s="809"/>
      <c r="P55" s="809"/>
      <c r="Q55" s="1612" t="s">
        <v>1311</v>
      </c>
      <c r="R55" s="1613"/>
      <c r="S55" s="1580"/>
      <c r="T55" s="1581"/>
      <c r="U55" s="1581"/>
      <c r="V55" s="1581"/>
      <c r="W55" s="1582"/>
      <c r="X55" s="1580"/>
      <c r="Y55" s="1581"/>
      <c r="Z55" s="1581"/>
      <c r="AA55" s="1581"/>
      <c r="AB55" s="1582"/>
      <c r="AC55" s="1568"/>
      <c r="AD55" s="1569"/>
      <c r="AE55" s="1589"/>
      <c r="AF55" s="855" t="s">
        <v>995</v>
      </c>
      <c r="AG55" s="805"/>
      <c r="AH55" s="805"/>
      <c r="AI55" s="805"/>
      <c r="AJ55" s="1566"/>
      <c r="AK55" s="1566"/>
      <c r="AL55" s="1566"/>
      <c r="AM55" s="1566"/>
      <c r="AN55" s="1566"/>
      <c r="AO55" s="1566"/>
      <c r="AP55" s="1566"/>
      <c r="AQ55" s="1566"/>
      <c r="AR55" s="1566"/>
      <c r="AS55" s="1566"/>
      <c r="AT55" s="1566"/>
      <c r="AU55" s="1566"/>
      <c r="AV55" s="1567"/>
      <c r="AW55" s="855" t="s">
        <v>964</v>
      </c>
      <c r="AX55" s="805"/>
      <c r="AY55" s="805"/>
      <c r="AZ55" s="1566"/>
      <c r="BA55" s="1566"/>
      <c r="BB55" s="1566"/>
      <c r="BC55" s="1566"/>
      <c r="BD55" s="1566"/>
      <c r="BE55" s="1566"/>
      <c r="BF55" s="1566"/>
      <c r="BG55" s="1566"/>
      <c r="BH55" s="1566"/>
      <c r="BI55" s="1566"/>
      <c r="BJ55" s="1566"/>
      <c r="BK55" s="1566"/>
      <c r="BL55" s="1567"/>
      <c r="BM55" s="807"/>
      <c r="BU55" s="1039">
        <v>1</v>
      </c>
      <c r="BV55" s="1039">
        <f>IF(AND(Q45&lt;&gt;"主",Q45&lt;&gt;2),1,COUNTA(S45))</f>
        <v>1</v>
      </c>
      <c r="BW55" s="1039">
        <f t="shared" si="1"/>
        <v>0</v>
      </c>
    </row>
    <row r="56" spans="1:75" ht="20.100000000000001" customHeight="1" x14ac:dyDescent="0.15">
      <c r="A56" s="804"/>
      <c r="B56" s="1604"/>
      <c r="C56" s="1605"/>
      <c r="D56" s="862" t="s">
        <v>997</v>
      </c>
      <c r="E56" s="818"/>
      <c r="F56" s="818"/>
      <c r="G56" s="818"/>
      <c r="H56" s="1587"/>
      <c r="I56" s="1587"/>
      <c r="J56" s="1587"/>
      <c r="K56" s="1587"/>
      <c r="L56" s="1587"/>
      <c r="M56" s="1587"/>
      <c r="N56" s="1587"/>
      <c r="O56" s="818" t="s">
        <v>946</v>
      </c>
      <c r="P56" s="818"/>
      <c r="Q56" s="1614"/>
      <c r="R56" s="1615"/>
      <c r="S56" s="1586"/>
      <c r="T56" s="1587"/>
      <c r="U56" s="1587"/>
      <c r="V56" s="1587"/>
      <c r="W56" s="1588"/>
      <c r="X56" s="1586"/>
      <c r="Y56" s="1587"/>
      <c r="Z56" s="1587"/>
      <c r="AA56" s="1587"/>
      <c r="AB56" s="1588"/>
      <c r="AC56" s="1568"/>
      <c r="AD56" s="1569"/>
      <c r="AE56" s="1589"/>
      <c r="AF56" s="855" t="s">
        <v>971</v>
      </c>
      <c r="AG56" s="805"/>
      <c r="AH56" s="805"/>
      <c r="AI56" s="1591"/>
      <c r="AJ56" s="1591"/>
      <c r="AK56" s="1591"/>
      <c r="AL56" s="1591"/>
      <c r="AM56" s="1591"/>
      <c r="AN56" s="1591"/>
      <c r="AO56" s="1591"/>
      <c r="AP56" s="1591"/>
      <c r="AQ56" s="1591"/>
      <c r="AR56" s="1591"/>
      <c r="AS56" s="1591"/>
      <c r="AT56" s="1591"/>
      <c r="AU56" s="1591"/>
      <c r="AV56" s="1591"/>
      <c r="AW56" s="1591"/>
      <c r="AX56" s="1591"/>
      <c r="AY56" s="1591"/>
      <c r="AZ56" s="1591"/>
      <c r="BA56" s="1591"/>
      <c r="BB56" s="1591"/>
      <c r="BC56" s="1591"/>
      <c r="BD56" s="1591"/>
      <c r="BE56" s="1591"/>
      <c r="BF56" s="1591"/>
      <c r="BG56" s="1591"/>
      <c r="BH56" s="1591"/>
      <c r="BI56" s="1591"/>
      <c r="BJ56" s="1591"/>
      <c r="BK56" s="1591"/>
      <c r="BL56" s="1592"/>
      <c r="BM56" s="807"/>
      <c r="BU56" s="1039">
        <v>1</v>
      </c>
      <c r="BV56" s="1039">
        <f>IF(AND(Q45&lt;&gt;"主",Q45&lt;&gt;2),1,COUNTA(X45))</f>
        <v>1</v>
      </c>
      <c r="BW56" s="1039">
        <f t="shared" si="1"/>
        <v>0</v>
      </c>
    </row>
    <row r="57" spans="1:75" ht="20.100000000000001" customHeight="1" x14ac:dyDescent="0.15">
      <c r="A57" s="804"/>
      <c r="B57" s="809"/>
      <c r="C57" s="809"/>
      <c r="D57" s="809" t="s">
        <v>998</v>
      </c>
      <c r="E57" s="809"/>
      <c r="F57" s="809"/>
      <c r="G57" s="809"/>
      <c r="H57" s="809"/>
      <c r="I57" s="809"/>
      <c r="J57" s="809"/>
      <c r="K57" s="809"/>
      <c r="L57" s="809"/>
      <c r="M57" s="809"/>
      <c r="N57" s="809"/>
      <c r="O57" s="809"/>
      <c r="P57" s="809"/>
      <c r="Q57" s="809"/>
      <c r="R57" s="809"/>
      <c r="S57" s="809"/>
      <c r="T57" s="809"/>
      <c r="U57" s="809"/>
      <c r="V57" s="809"/>
      <c r="W57" s="809"/>
      <c r="X57" s="809"/>
      <c r="Y57" s="809"/>
      <c r="Z57" s="809"/>
      <c r="AA57" s="809"/>
      <c r="AB57" s="809"/>
      <c r="AC57" s="809"/>
      <c r="AD57" s="809"/>
      <c r="AE57" s="809"/>
      <c r="AF57" s="809"/>
      <c r="AG57" s="809"/>
      <c r="AH57" s="809"/>
      <c r="AI57" s="809"/>
      <c r="AJ57" s="809"/>
      <c r="AK57" s="809"/>
      <c r="AL57" s="809"/>
      <c r="AM57" s="809"/>
      <c r="AN57" s="809"/>
      <c r="AO57" s="809"/>
      <c r="AP57" s="809"/>
      <c r="AQ57" s="809"/>
      <c r="AR57" s="809"/>
      <c r="AS57" s="809"/>
      <c r="AT57" s="809"/>
      <c r="AU57" s="809"/>
      <c r="AV57" s="809"/>
      <c r="AW57" s="809"/>
      <c r="AX57" s="809"/>
      <c r="AY57" s="809"/>
      <c r="AZ57" s="809"/>
      <c r="BA57" s="809"/>
      <c r="BB57" s="809"/>
      <c r="BC57" s="809"/>
      <c r="BD57" s="809"/>
      <c r="BE57" s="809"/>
      <c r="BF57" s="809"/>
      <c r="BG57" s="809"/>
      <c r="BH57" s="809"/>
      <c r="BI57" s="809"/>
      <c r="BJ57" s="809"/>
      <c r="BK57" s="809"/>
      <c r="BL57" s="809"/>
      <c r="BM57" s="807"/>
      <c r="BU57" s="1039">
        <v>1</v>
      </c>
      <c r="BV57" s="1039">
        <f>IF(AND(Q45&lt;&gt;"主",Q45&lt;&gt;2),1,COUNTA(AC45))</f>
        <v>1</v>
      </c>
      <c r="BW57" s="1039">
        <f t="shared" si="1"/>
        <v>0</v>
      </c>
    </row>
    <row r="58" spans="1:75" ht="20.100000000000001" customHeight="1" x14ac:dyDescent="0.15">
      <c r="A58" s="804"/>
      <c r="B58" s="1301" t="s">
        <v>999</v>
      </c>
      <c r="C58" s="1237"/>
      <c r="D58" s="1237"/>
      <c r="E58" s="1237"/>
      <c r="F58" s="1237"/>
      <c r="G58" s="1237"/>
      <c r="H58" s="1237"/>
      <c r="I58" s="1237"/>
      <c r="J58" s="1237"/>
      <c r="K58" s="1237"/>
      <c r="L58" s="1302"/>
      <c r="M58" s="855" t="s">
        <v>1000</v>
      </c>
      <c r="N58" s="805"/>
      <c r="O58" s="805"/>
      <c r="P58" s="805"/>
      <c r="Q58" s="805"/>
      <c r="R58" s="805"/>
      <c r="S58" s="805"/>
      <c r="T58" s="805"/>
      <c r="U58" s="805"/>
      <c r="V58" s="805"/>
      <c r="W58" s="805"/>
      <c r="X58" s="805"/>
      <c r="Y58" s="805"/>
      <c r="Z58" s="805"/>
      <c r="AA58" s="805"/>
      <c r="AB58" s="805"/>
      <c r="AC58" s="805"/>
      <c r="AD58" s="805"/>
      <c r="AE58" s="805"/>
      <c r="AF58" s="1568"/>
      <c r="AG58" s="1569"/>
      <c r="AH58" s="1569"/>
      <c r="AI58" s="1569"/>
      <c r="AJ58" s="1569"/>
      <c r="AK58" s="1569"/>
      <c r="AL58" s="1569"/>
      <c r="AM58" s="1569"/>
      <c r="AN58" s="1569"/>
      <c r="AO58" s="1569"/>
      <c r="AP58" s="1569"/>
      <c r="AQ58" s="1569"/>
      <c r="AR58" s="1569"/>
      <c r="AS58" s="1569"/>
      <c r="AT58" s="1569"/>
      <c r="AU58" s="1569"/>
      <c r="AV58" s="1569"/>
      <c r="AW58" s="1569"/>
      <c r="AX58" s="1569"/>
      <c r="AY58" s="1569"/>
      <c r="AZ58" s="1569"/>
      <c r="BA58" s="1569"/>
      <c r="BB58" s="1569"/>
      <c r="BC58" s="1569"/>
      <c r="BD58" s="1569"/>
      <c r="BE58" s="1569"/>
      <c r="BF58" s="1569"/>
      <c r="BG58" s="1569"/>
      <c r="BH58" s="1569"/>
      <c r="BI58" s="1569"/>
      <c r="BJ58" s="1569"/>
      <c r="BK58" s="1569"/>
      <c r="BL58" s="1589"/>
      <c r="BM58" s="807"/>
      <c r="BU58" s="1039">
        <v>1</v>
      </c>
      <c r="BV58" s="1039">
        <f>IF(Q45&lt;&gt;2,1,COUNTA(S47))</f>
        <v>1</v>
      </c>
      <c r="BW58" s="1039">
        <f t="shared" si="1"/>
        <v>0</v>
      </c>
    </row>
    <row r="59" spans="1:75" ht="20.100000000000001" customHeight="1" x14ac:dyDescent="0.15">
      <c r="A59" s="804"/>
      <c r="B59" s="1250"/>
      <c r="C59" s="1206"/>
      <c r="D59" s="1206"/>
      <c r="E59" s="1206"/>
      <c r="F59" s="1206"/>
      <c r="G59" s="1206"/>
      <c r="H59" s="1206"/>
      <c r="I59" s="1206"/>
      <c r="J59" s="1206"/>
      <c r="K59" s="1206"/>
      <c r="L59" s="1251"/>
      <c r="M59" s="855" t="s">
        <v>1026</v>
      </c>
      <c r="N59" s="805"/>
      <c r="O59" s="805"/>
      <c r="P59" s="805"/>
      <c r="Q59" s="805"/>
      <c r="R59" s="805"/>
      <c r="S59" s="805"/>
      <c r="T59" s="805"/>
      <c r="U59" s="805"/>
      <c r="V59" s="805"/>
      <c r="W59" s="805"/>
      <c r="X59" s="805"/>
      <c r="Y59" s="805"/>
      <c r="Z59" s="805"/>
      <c r="AA59" s="805"/>
      <c r="AB59" s="805"/>
      <c r="AC59" s="805"/>
      <c r="AD59" s="805"/>
      <c r="AE59" s="805"/>
      <c r="AF59" s="1568"/>
      <c r="AG59" s="1569"/>
      <c r="AH59" s="1569"/>
      <c r="AI59" s="1569"/>
      <c r="AJ59" s="1569"/>
      <c r="AK59" s="1569"/>
      <c r="AL59" s="1569"/>
      <c r="AM59" s="1569"/>
      <c r="AN59" s="1569"/>
      <c r="AO59" s="1569"/>
      <c r="AP59" s="1569"/>
      <c r="AQ59" s="1569"/>
      <c r="AR59" s="1569"/>
      <c r="AS59" s="1569"/>
      <c r="AT59" s="1569"/>
      <c r="AU59" s="1569"/>
      <c r="AV59" s="1569"/>
      <c r="AW59" s="1569"/>
      <c r="AX59" s="1569"/>
      <c r="AY59" s="1569"/>
      <c r="AZ59" s="1569"/>
      <c r="BA59" s="1569"/>
      <c r="BB59" s="1569"/>
      <c r="BC59" s="1569"/>
      <c r="BD59" s="1569"/>
      <c r="BE59" s="1569"/>
      <c r="BF59" s="1569"/>
      <c r="BG59" s="1569"/>
      <c r="BH59" s="1569"/>
      <c r="BI59" s="1569"/>
      <c r="BJ59" s="1569"/>
      <c r="BK59" s="1569"/>
      <c r="BL59" s="1589"/>
      <c r="BM59" s="807"/>
      <c r="BU59" s="1039">
        <v>1</v>
      </c>
      <c r="BV59" s="1039">
        <f>IF(Q45&lt;&gt;2,1,COUNTA(X47))</f>
        <v>1</v>
      </c>
      <c r="BW59" s="1039">
        <f t="shared" si="1"/>
        <v>0</v>
      </c>
    </row>
    <row r="60" spans="1:75" ht="20.100000000000001" customHeight="1" x14ac:dyDescent="0.15">
      <c r="A60" s="804"/>
      <c r="B60" s="1250"/>
      <c r="C60" s="1206"/>
      <c r="D60" s="1206"/>
      <c r="E60" s="1206"/>
      <c r="F60" s="1206"/>
      <c r="G60" s="1206"/>
      <c r="H60" s="1206"/>
      <c r="I60" s="1206"/>
      <c r="J60" s="1206"/>
      <c r="K60" s="1206"/>
      <c r="L60" s="1251"/>
      <c r="M60" s="855" t="s">
        <v>1001</v>
      </c>
      <c r="N60" s="805"/>
      <c r="O60" s="805"/>
      <c r="P60" s="805"/>
      <c r="Q60" s="805"/>
      <c r="R60" s="805"/>
      <c r="S60" s="805"/>
      <c r="T60" s="805"/>
      <c r="U60" s="805"/>
      <c r="V60" s="805"/>
      <c r="W60" s="805"/>
      <c r="X60" s="805"/>
      <c r="Y60" s="805"/>
      <c r="Z60" s="805"/>
      <c r="AA60" s="805"/>
      <c r="AB60" s="805"/>
      <c r="AC60" s="805"/>
      <c r="AD60" s="805"/>
      <c r="AE60" s="805"/>
      <c r="AF60" s="1568"/>
      <c r="AG60" s="1569"/>
      <c r="AH60" s="1569"/>
      <c r="AI60" s="1569"/>
      <c r="AJ60" s="1569"/>
      <c r="AK60" s="1569"/>
      <c r="AL60" s="1569"/>
      <c r="AM60" s="1569"/>
      <c r="AN60" s="1569"/>
      <c r="AO60" s="1569"/>
      <c r="AP60" s="1569"/>
      <c r="AQ60" s="1569"/>
      <c r="AR60" s="1569"/>
      <c r="AS60" s="1569"/>
      <c r="AT60" s="1569"/>
      <c r="AU60" s="1569"/>
      <c r="AV60" s="1569"/>
      <c r="AW60" s="1569"/>
      <c r="AX60" s="1569"/>
      <c r="AY60" s="1569"/>
      <c r="AZ60" s="1569"/>
      <c r="BA60" s="1569"/>
      <c r="BB60" s="1569"/>
      <c r="BC60" s="1569"/>
      <c r="BD60" s="1569"/>
      <c r="BE60" s="1569"/>
      <c r="BF60" s="1569"/>
      <c r="BG60" s="1569"/>
      <c r="BH60" s="1569"/>
      <c r="BI60" s="1569"/>
      <c r="BJ60" s="1569"/>
      <c r="BK60" s="1569"/>
      <c r="BL60" s="1589"/>
      <c r="BM60" s="807"/>
      <c r="BU60" s="1039">
        <v>1</v>
      </c>
      <c r="BV60" s="1039">
        <f>IF(Q45&lt;&gt;2,1,COUNTA(AC47))</f>
        <v>1</v>
      </c>
      <c r="BW60" s="1039">
        <f t="shared" si="1"/>
        <v>0</v>
      </c>
    </row>
    <row r="61" spans="1:75" ht="20.100000000000001" customHeight="1" x14ac:dyDescent="0.15">
      <c r="A61" s="804"/>
      <c r="B61" s="1250"/>
      <c r="C61" s="1206"/>
      <c r="D61" s="1206"/>
      <c r="E61" s="1206"/>
      <c r="F61" s="1206"/>
      <c r="G61" s="1206"/>
      <c r="H61" s="1206"/>
      <c r="I61" s="1206"/>
      <c r="J61" s="1206"/>
      <c r="K61" s="1206"/>
      <c r="L61" s="1251"/>
      <c r="M61" s="856" t="s">
        <v>1002</v>
      </c>
      <c r="N61" s="836"/>
      <c r="O61" s="836"/>
      <c r="P61" s="836"/>
      <c r="Q61" s="836"/>
      <c r="R61" s="836"/>
      <c r="S61" s="836"/>
      <c r="T61" s="836"/>
      <c r="U61" s="836"/>
      <c r="V61" s="836"/>
      <c r="W61" s="836"/>
      <c r="X61" s="836"/>
      <c r="Y61" s="836"/>
      <c r="Z61" s="836"/>
      <c r="AA61" s="836"/>
      <c r="AB61" s="836"/>
      <c r="AC61" s="836"/>
      <c r="AD61" s="836"/>
      <c r="AE61" s="857"/>
      <c r="AF61" s="1568"/>
      <c r="AG61" s="1569"/>
      <c r="AH61" s="1569"/>
      <c r="AI61" s="1569"/>
      <c r="AJ61" s="1569"/>
      <c r="AK61" s="1569"/>
      <c r="AL61" s="1569"/>
      <c r="AM61" s="1569"/>
      <c r="AN61" s="1569"/>
      <c r="AO61" s="1569"/>
      <c r="AP61" s="1569"/>
      <c r="AQ61" s="1569"/>
      <c r="AR61" s="1569"/>
      <c r="AS61" s="1569"/>
      <c r="AT61" s="1569"/>
      <c r="AU61" s="1569"/>
      <c r="AV61" s="1569"/>
      <c r="AW61" s="1569"/>
      <c r="AX61" s="1569"/>
      <c r="AY61" s="1569"/>
      <c r="AZ61" s="1569"/>
      <c r="BA61" s="1569"/>
      <c r="BB61" s="1569"/>
      <c r="BC61" s="1569"/>
      <c r="BD61" s="1569"/>
      <c r="BE61" s="1569"/>
      <c r="BF61" s="1569"/>
      <c r="BG61" s="1569"/>
      <c r="BH61" s="1569"/>
      <c r="BI61" s="1569"/>
      <c r="BJ61" s="1569"/>
      <c r="BK61" s="1569"/>
      <c r="BL61" s="1589"/>
      <c r="BM61" s="807"/>
      <c r="BU61" s="1039">
        <v>1</v>
      </c>
      <c r="BV61" s="1039">
        <f>COUNTA(Q49)</f>
        <v>0</v>
      </c>
      <c r="BW61" s="1039">
        <f t="shared" si="1"/>
        <v>1</v>
      </c>
    </row>
    <row r="62" spans="1:75" ht="20.100000000000001" customHeight="1" x14ac:dyDescent="0.15">
      <c r="A62" s="804"/>
      <c r="B62" s="1250"/>
      <c r="C62" s="1206"/>
      <c r="D62" s="1206"/>
      <c r="E62" s="1206"/>
      <c r="F62" s="1206"/>
      <c r="G62" s="1206"/>
      <c r="H62" s="1206"/>
      <c r="I62" s="1206"/>
      <c r="J62" s="1206"/>
      <c r="K62" s="1206"/>
      <c r="L62" s="1251"/>
      <c r="M62" s="808"/>
      <c r="N62" s="809"/>
      <c r="O62" s="809"/>
      <c r="P62" s="809"/>
      <c r="Q62" s="809"/>
      <c r="R62" s="809"/>
      <c r="S62" s="809"/>
      <c r="T62" s="809"/>
      <c r="U62" s="809"/>
      <c r="V62" s="809"/>
      <c r="W62" s="809"/>
      <c r="X62" s="809"/>
      <c r="Y62" s="809"/>
      <c r="Z62" s="809"/>
      <c r="AA62" s="809"/>
      <c r="AB62" s="809"/>
      <c r="AC62" s="809"/>
      <c r="AD62" s="809"/>
      <c r="AE62" s="867"/>
      <c r="AF62" s="855" t="s">
        <v>1003</v>
      </c>
      <c r="AG62" s="805"/>
      <c r="AH62" s="805"/>
      <c r="AI62" s="1462"/>
      <c r="AJ62" s="1462"/>
      <c r="AK62" s="1462"/>
      <c r="AL62" s="1462"/>
      <c r="AM62" s="1462"/>
      <c r="AN62" s="1462"/>
      <c r="AO62" s="805" t="s">
        <v>1004</v>
      </c>
      <c r="AP62" s="805"/>
      <c r="AQ62" s="805"/>
      <c r="AR62" s="805" t="s">
        <v>1005</v>
      </c>
      <c r="AS62" s="805"/>
      <c r="AT62" s="805"/>
      <c r="AU62" s="805"/>
      <c r="AV62" s="805"/>
      <c r="AW62" s="1566"/>
      <c r="AX62" s="1566"/>
      <c r="AY62" s="1566"/>
      <c r="AZ62" s="1566"/>
      <c r="BA62" s="1566"/>
      <c r="BB62" s="805" t="s">
        <v>1006</v>
      </c>
      <c r="BC62" s="805"/>
      <c r="BD62" s="805"/>
      <c r="BE62" s="805"/>
      <c r="BF62" s="805"/>
      <c r="BG62" s="805"/>
      <c r="BH62" s="805"/>
      <c r="BI62" s="805"/>
      <c r="BJ62" s="805"/>
      <c r="BK62" s="805"/>
      <c r="BL62" s="806"/>
      <c r="BM62" s="807"/>
      <c r="BU62" s="1039">
        <v>1</v>
      </c>
      <c r="BV62" s="1039">
        <f>IF(AND(Q49&lt;&gt;"主",Q49&lt;&gt;2),1,COUNTA(S49))</f>
        <v>1</v>
      </c>
      <c r="BW62" s="1039">
        <f t="shared" si="1"/>
        <v>0</v>
      </c>
    </row>
    <row r="63" spans="1:75" ht="20.100000000000001" customHeight="1" x14ac:dyDescent="0.15">
      <c r="A63" s="804"/>
      <c r="B63" s="1250"/>
      <c r="C63" s="1206"/>
      <c r="D63" s="1206"/>
      <c r="E63" s="1206"/>
      <c r="F63" s="1206"/>
      <c r="G63" s="1206"/>
      <c r="H63" s="1206"/>
      <c r="I63" s="1206"/>
      <c r="J63" s="1206"/>
      <c r="K63" s="1206"/>
      <c r="L63" s="1251"/>
      <c r="M63" s="862"/>
      <c r="N63" s="818"/>
      <c r="O63" s="818"/>
      <c r="P63" s="818"/>
      <c r="Q63" s="818"/>
      <c r="R63" s="818"/>
      <c r="S63" s="818"/>
      <c r="T63" s="818"/>
      <c r="U63" s="818"/>
      <c r="V63" s="818"/>
      <c r="W63" s="818"/>
      <c r="X63" s="818"/>
      <c r="Y63" s="818"/>
      <c r="Z63" s="818"/>
      <c r="AA63" s="818"/>
      <c r="AB63" s="818"/>
      <c r="AC63" s="818"/>
      <c r="AD63" s="818"/>
      <c r="AE63" s="863"/>
      <c r="AF63" s="855" t="s">
        <v>1007</v>
      </c>
      <c r="AG63" s="805"/>
      <c r="AH63" s="805"/>
      <c r="AI63" s="805"/>
      <c r="AJ63" s="1566"/>
      <c r="AK63" s="1566"/>
      <c r="AL63" s="1566"/>
      <c r="AM63" s="1566"/>
      <c r="AN63" s="1566"/>
      <c r="AO63" s="805" t="s">
        <v>1008</v>
      </c>
      <c r="AP63" s="805"/>
      <c r="AQ63" s="805"/>
      <c r="AR63" s="805" t="s">
        <v>1009</v>
      </c>
      <c r="AS63" s="805"/>
      <c r="AT63" s="805"/>
      <c r="AU63" s="805"/>
      <c r="AV63" s="805"/>
      <c r="AW63" s="1566"/>
      <c r="AX63" s="1566"/>
      <c r="AY63" s="1566"/>
      <c r="AZ63" s="1566"/>
      <c r="BA63" s="1566"/>
      <c r="BB63" s="805" t="s">
        <v>1010</v>
      </c>
      <c r="BC63" s="805"/>
      <c r="BD63" s="805"/>
      <c r="BE63" s="805"/>
      <c r="BF63" s="805"/>
      <c r="BG63" s="805"/>
      <c r="BH63" s="805"/>
      <c r="BI63" s="805"/>
      <c r="BJ63" s="805"/>
      <c r="BK63" s="805"/>
      <c r="BL63" s="806"/>
      <c r="BM63" s="807"/>
      <c r="BU63" s="1039">
        <v>1</v>
      </c>
      <c r="BV63" s="1039">
        <f>IF(AND(Q49&lt;&gt;"主",Q49&lt;&gt;2),1,COUNTA(X49))</f>
        <v>1</v>
      </c>
      <c r="BW63" s="1039">
        <f t="shared" si="1"/>
        <v>0</v>
      </c>
    </row>
    <row r="64" spans="1:75" ht="20.100000000000001" customHeight="1" x14ac:dyDescent="0.15">
      <c r="A64" s="804"/>
      <c r="B64" s="1595"/>
      <c r="C64" s="1335"/>
      <c r="D64" s="1335"/>
      <c r="E64" s="1335"/>
      <c r="F64" s="1335"/>
      <c r="G64" s="1335"/>
      <c r="H64" s="1335"/>
      <c r="I64" s="1335"/>
      <c r="J64" s="1335"/>
      <c r="K64" s="1335"/>
      <c r="L64" s="1596"/>
      <c r="M64" s="855" t="s">
        <v>1027</v>
      </c>
      <c r="N64" s="805"/>
      <c r="O64" s="805"/>
      <c r="P64" s="805"/>
      <c r="Q64" s="805"/>
      <c r="R64" s="805"/>
      <c r="S64" s="805"/>
      <c r="T64" s="805"/>
      <c r="U64" s="805"/>
      <c r="V64" s="805"/>
      <c r="W64" s="805"/>
      <c r="X64" s="805"/>
      <c r="Y64" s="805"/>
      <c r="Z64" s="805"/>
      <c r="AA64" s="805"/>
      <c r="AB64" s="805"/>
      <c r="AC64" s="805"/>
      <c r="AD64" s="805"/>
      <c r="AE64" s="805"/>
      <c r="AF64" s="1597"/>
      <c r="AG64" s="1598"/>
      <c r="AH64" s="1598"/>
      <c r="AI64" s="1598"/>
      <c r="AJ64" s="1598"/>
      <c r="AK64" s="1598"/>
      <c r="AL64" s="1598"/>
      <c r="AM64" s="1598"/>
      <c r="AN64" s="1598"/>
      <c r="AO64" s="1598"/>
      <c r="AP64" s="1598"/>
      <c r="AQ64" s="1598"/>
      <c r="AR64" s="1598"/>
      <c r="AS64" s="1598"/>
      <c r="AT64" s="1598"/>
      <c r="AU64" s="1598"/>
      <c r="AV64" s="1598"/>
      <c r="AW64" s="1598"/>
      <c r="AX64" s="1598"/>
      <c r="AY64" s="1598"/>
      <c r="AZ64" s="1598"/>
      <c r="BA64" s="1598"/>
      <c r="BB64" s="1598"/>
      <c r="BC64" s="1598"/>
      <c r="BD64" s="1598"/>
      <c r="BE64" s="1598"/>
      <c r="BF64" s="1598"/>
      <c r="BG64" s="1598"/>
      <c r="BH64" s="1598"/>
      <c r="BI64" s="1598"/>
      <c r="BJ64" s="1598"/>
      <c r="BK64" s="1598"/>
      <c r="BL64" s="1599"/>
      <c r="BM64" s="807"/>
      <c r="BR64" s="1043"/>
      <c r="BU64" s="1039">
        <v>1</v>
      </c>
      <c r="BV64" s="1039">
        <f>IF(AND(Q49&lt;&gt;"主",Q49&lt;&gt;2),1,COUNTA(AC49))</f>
        <v>1</v>
      </c>
      <c r="BW64" s="1039">
        <f t="shared" si="1"/>
        <v>0</v>
      </c>
    </row>
    <row r="65" spans="1:75" ht="20.100000000000001" customHeight="1" x14ac:dyDescent="0.15">
      <c r="A65" s="804"/>
      <c r="B65" s="797"/>
      <c r="C65" s="797"/>
      <c r="D65" s="797"/>
      <c r="E65" s="797"/>
      <c r="F65" s="797"/>
      <c r="G65" s="797"/>
      <c r="H65" s="797"/>
      <c r="I65" s="797"/>
      <c r="J65" s="797"/>
      <c r="K65" s="797"/>
      <c r="L65" s="797"/>
      <c r="M65" s="809"/>
      <c r="N65" s="809"/>
      <c r="O65" s="809"/>
      <c r="P65" s="809"/>
      <c r="Q65" s="809"/>
      <c r="R65" s="809"/>
      <c r="S65" s="809"/>
      <c r="T65" s="809"/>
      <c r="U65" s="809"/>
      <c r="V65" s="809"/>
      <c r="W65" s="809"/>
      <c r="X65" s="809"/>
      <c r="Y65" s="809"/>
      <c r="Z65" s="809"/>
      <c r="AA65" s="809"/>
      <c r="AB65" s="809"/>
      <c r="AC65" s="809"/>
      <c r="AD65" s="809"/>
      <c r="AE65" s="809"/>
      <c r="AF65" s="809"/>
      <c r="AG65" s="809"/>
      <c r="AH65" s="809"/>
      <c r="AI65" s="809"/>
      <c r="AJ65" s="809"/>
      <c r="AK65" s="809"/>
      <c r="AL65" s="809"/>
      <c r="AM65" s="809"/>
      <c r="AN65" s="809"/>
      <c r="AO65" s="809"/>
      <c r="AP65" s="809"/>
      <c r="AQ65" s="809"/>
      <c r="AR65" s="809"/>
      <c r="AS65" s="809"/>
      <c r="AT65" s="809"/>
      <c r="AU65" s="809"/>
      <c r="AV65" s="809"/>
      <c r="AW65" s="809"/>
      <c r="AX65" s="809"/>
      <c r="AY65" s="809"/>
      <c r="AZ65" s="809"/>
      <c r="BA65" s="809"/>
      <c r="BB65" s="809"/>
      <c r="BC65" s="809"/>
      <c r="BD65" s="809"/>
      <c r="BE65" s="809"/>
      <c r="BF65" s="809"/>
      <c r="BG65" s="809"/>
      <c r="BH65" s="809"/>
      <c r="BI65" s="809"/>
      <c r="BJ65" s="809"/>
      <c r="BK65" s="809"/>
      <c r="BL65" s="809"/>
      <c r="BM65" s="807"/>
      <c r="BU65" s="1039">
        <v>1</v>
      </c>
      <c r="BV65" s="1039">
        <f>IF(Q49&lt;&gt;2,1,COUNTA(S51))</f>
        <v>1</v>
      </c>
      <c r="BW65" s="1039">
        <f t="shared" si="1"/>
        <v>0</v>
      </c>
    </row>
    <row r="66" spans="1:75" ht="20.100000000000001" customHeight="1" thickBot="1" x14ac:dyDescent="0.2">
      <c r="A66" s="1045"/>
      <c r="B66" s="984"/>
      <c r="C66" s="984"/>
      <c r="D66" s="984"/>
      <c r="E66" s="984"/>
      <c r="F66" s="984"/>
      <c r="G66" s="984"/>
      <c r="H66" s="984"/>
      <c r="I66" s="984"/>
      <c r="J66" s="984"/>
      <c r="K66" s="984"/>
      <c r="L66" s="984"/>
      <c r="M66" s="984"/>
      <c r="N66" s="984"/>
      <c r="O66" s="984"/>
      <c r="P66" s="984"/>
      <c r="Q66" s="984"/>
      <c r="R66" s="984"/>
      <c r="S66" s="984"/>
      <c r="T66" s="984"/>
      <c r="U66" s="984"/>
      <c r="V66" s="984"/>
      <c r="W66" s="984"/>
      <c r="X66" s="984"/>
      <c r="Y66" s="984"/>
      <c r="Z66" s="984"/>
      <c r="AA66" s="984"/>
      <c r="AB66" s="984"/>
      <c r="AC66" s="984"/>
      <c r="AD66" s="984"/>
      <c r="AE66" s="984"/>
      <c r="AF66" s="984"/>
      <c r="AG66" s="984"/>
      <c r="AH66" s="984"/>
      <c r="AI66" s="984"/>
      <c r="AJ66" s="984"/>
      <c r="AK66" s="984"/>
      <c r="AL66" s="984"/>
      <c r="AM66" s="984"/>
      <c r="AN66" s="984"/>
      <c r="AO66" s="984"/>
      <c r="AP66" s="984"/>
      <c r="AQ66" s="984"/>
      <c r="AR66" s="984"/>
      <c r="AS66" s="984"/>
      <c r="AT66" s="984"/>
      <c r="AU66" s="984"/>
      <c r="AV66" s="984"/>
      <c r="AW66" s="984"/>
      <c r="AX66" s="984"/>
      <c r="AY66" s="984"/>
      <c r="AZ66" s="984"/>
      <c r="BA66" s="984"/>
      <c r="BB66" s="984"/>
      <c r="BC66" s="984"/>
      <c r="BD66" s="984"/>
      <c r="BE66" s="984"/>
      <c r="BF66" s="984"/>
      <c r="BG66" s="984"/>
      <c r="BH66" s="984"/>
      <c r="BI66" s="984"/>
      <c r="BJ66" s="984"/>
      <c r="BK66" s="984"/>
      <c r="BL66" s="984"/>
      <c r="BM66" s="1046"/>
      <c r="BU66" s="1039">
        <v>1</v>
      </c>
      <c r="BV66" s="1039">
        <f>IF(Q49&lt;&gt;2,1,COUNTA(X51))</f>
        <v>1</v>
      </c>
      <c r="BW66" s="1039">
        <f t="shared" si="1"/>
        <v>0</v>
      </c>
    </row>
    <row r="67" spans="1:75" ht="20.100000000000001" customHeight="1" x14ac:dyDescent="0.15">
      <c r="BU67" s="1039">
        <v>1</v>
      </c>
      <c r="BV67" s="1039">
        <f>IF(Q49&lt;&gt;2,1,COUNTA(AC51))</f>
        <v>1</v>
      </c>
      <c r="BW67" s="1039">
        <f t="shared" si="1"/>
        <v>0</v>
      </c>
    </row>
    <row r="68" spans="1:75" ht="20.100000000000001" customHeight="1" x14ac:dyDescent="0.15">
      <c r="BU68" s="1039">
        <v>1</v>
      </c>
      <c r="BV68" s="1039">
        <f>COUNTA(H54)</f>
        <v>0</v>
      </c>
      <c r="BW68" s="1039">
        <f t="shared" si="1"/>
        <v>1</v>
      </c>
    </row>
    <row r="69" spans="1:75" ht="20.100000000000001" customHeight="1" x14ac:dyDescent="0.15">
      <c r="BU69" s="1039">
        <v>1</v>
      </c>
      <c r="BV69" s="1039">
        <f>COUNTA(Q53)</f>
        <v>1</v>
      </c>
      <c r="BW69" s="1039">
        <f t="shared" si="1"/>
        <v>0</v>
      </c>
    </row>
    <row r="70" spans="1:75" ht="20.100000000000001" customHeight="1" x14ac:dyDescent="0.15">
      <c r="BU70" s="1039">
        <v>1</v>
      </c>
      <c r="BV70" s="1039">
        <f>COUNTA(S53)</f>
        <v>0</v>
      </c>
      <c r="BW70" s="1039">
        <f t="shared" si="1"/>
        <v>1</v>
      </c>
    </row>
    <row r="71" spans="1:75" ht="20.100000000000001" customHeight="1" x14ac:dyDescent="0.15">
      <c r="BU71" s="1039">
        <v>1</v>
      </c>
      <c r="BV71" s="1039">
        <f>COUNTA(X53)</f>
        <v>0</v>
      </c>
      <c r="BW71" s="1039">
        <f t="shared" si="1"/>
        <v>1</v>
      </c>
    </row>
    <row r="72" spans="1:75" ht="20.100000000000001" customHeight="1" x14ac:dyDescent="0.15">
      <c r="BU72" s="1039">
        <v>1</v>
      </c>
      <c r="BV72" s="1039">
        <f>COUNTA(AC53)</f>
        <v>0</v>
      </c>
      <c r="BW72" s="1039">
        <f t="shared" si="1"/>
        <v>1</v>
      </c>
    </row>
    <row r="73" spans="1:75" ht="20.100000000000001" customHeight="1" x14ac:dyDescent="0.15">
      <c r="BU73" s="1039">
        <v>1</v>
      </c>
      <c r="BV73" s="1039">
        <f>COUNTA(H56)</f>
        <v>0</v>
      </c>
      <c r="BW73" s="1039">
        <f t="shared" ref="BW73:BW77" si="2">BU73-BV73</f>
        <v>1</v>
      </c>
    </row>
    <row r="74" spans="1:75" ht="20.100000000000001" customHeight="1" x14ac:dyDescent="0.15">
      <c r="BU74" s="1039">
        <v>1</v>
      </c>
      <c r="BV74" s="1039">
        <f>COUNTA(Q55)</f>
        <v>1</v>
      </c>
      <c r="BW74" s="1039">
        <f t="shared" si="2"/>
        <v>0</v>
      </c>
    </row>
    <row r="75" spans="1:75" ht="20.100000000000001" customHeight="1" x14ac:dyDescent="0.15">
      <c r="BU75" s="1039">
        <v>1</v>
      </c>
      <c r="BV75" s="1039">
        <f>COUNTA(S55)</f>
        <v>0</v>
      </c>
      <c r="BW75" s="1039">
        <f t="shared" si="2"/>
        <v>1</v>
      </c>
    </row>
    <row r="76" spans="1:75" ht="20.100000000000001" customHeight="1" x14ac:dyDescent="0.15">
      <c r="BU76" s="1039">
        <v>1</v>
      </c>
      <c r="BV76" s="1039">
        <f>COUNTA(X55)</f>
        <v>0</v>
      </c>
      <c r="BW76" s="1039">
        <f t="shared" si="2"/>
        <v>1</v>
      </c>
    </row>
    <row r="77" spans="1:75" ht="20.100000000000001" customHeight="1" x14ac:dyDescent="0.15">
      <c r="BU77" s="1039">
        <v>1</v>
      </c>
      <c r="BV77" s="1039">
        <f>COUNTA(AC55)</f>
        <v>0</v>
      </c>
      <c r="BW77" s="1039">
        <f t="shared" si="2"/>
        <v>1</v>
      </c>
    </row>
    <row r="78" spans="1:75" ht="20.100000000000001" customHeight="1" x14ac:dyDescent="0.15"/>
    <row r="79" spans="1:75" ht="20.100000000000001" customHeight="1" x14ac:dyDescent="0.15"/>
  </sheetData>
  <dataConsolidate/>
  <mergeCells count="233">
    <mergeCell ref="S55:W56"/>
    <mergeCell ref="X55:AB56"/>
    <mergeCell ref="Q55:R56"/>
    <mergeCell ref="AI62:AN62"/>
    <mergeCell ref="S26:AE26"/>
    <mergeCell ref="Q24:R26"/>
    <mergeCell ref="S32:AE32"/>
    <mergeCell ref="S29:AE29"/>
    <mergeCell ref="Q27:R32"/>
    <mergeCell ref="S38:AE38"/>
    <mergeCell ref="Q36:R38"/>
    <mergeCell ref="S35:AE35"/>
    <mergeCell ref="Q33:R35"/>
    <mergeCell ref="S27:W28"/>
    <mergeCell ref="S33:W33"/>
    <mergeCell ref="X33:AB33"/>
    <mergeCell ref="AC39:AE40"/>
    <mergeCell ref="AJ39:AV39"/>
    <mergeCell ref="S34:W34"/>
    <mergeCell ref="X34:AB34"/>
    <mergeCell ref="AI56:BL56"/>
    <mergeCell ref="AZ39:BL39"/>
    <mergeCell ref="S53:W54"/>
    <mergeCell ref="X53:AB54"/>
    <mergeCell ref="D20:I20"/>
    <mergeCell ref="AC27:AE28"/>
    <mergeCell ref="AC30:AE31"/>
    <mergeCell ref="AZ3:BL3"/>
    <mergeCell ref="X27:AB28"/>
    <mergeCell ref="S30:W31"/>
    <mergeCell ref="X30:AB31"/>
    <mergeCell ref="AY10:BC10"/>
    <mergeCell ref="BG10:BL10"/>
    <mergeCell ref="S11:W11"/>
    <mergeCell ref="X11:AB11"/>
    <mergeCell ref="AJ28:AV28"/>
    <mergeCell ref="AZ28:BL28"/>
    <mergeCell ref="AJ31:AV31"/>
    <mergeCell ref="D21:I21"/>
    <mergeCell ref="AJ21:AV21"/>
    <mergeCell ref="J19:P19"/>
    <mergeCell ref="S20:W21"/>
    <mergeCell ref="X20:AB21"/>
    <mergeCell ref="S13:W13"/>
    <mergeCell ref="X13:AB13"/>
    <mergeCell ref="AC25:AE25"/>
    <mergeCell ref="AJ24:AV24"/>
    <mergeCell ref="AJ27:AV27"/>
    <mergeCell ref="BI1:BM1"/>
    <mergeCell ref="S9:W9"/>
    <mergeCell ref="X9:AB9"/>
    <mergeCell ref="BG9:BL9"/>
    <mergeCell ref="S10:W10"/>
    <mergeCell ref="X10:AB10"/>
    <mergeCell ref="AC10:AG10"/>
    <mergeCell ref="Q9:R10"/>
    <mergeCell ref="Q11:R12"/>
    <mergeCell ref="AY9:BC9"/>
    <mergeCell ref="AJ9:AO9"/>
    <mergeCell ref="AJ11:AO11"/>
    <mergeCell ref="AJ12:AO12"/>
    <mergeCell ref="AJ10:AO10"/>
    <mergeCell ref="AR11:AT11"/>
    <mergeCell ref="AV11:AX11"/>
    <mergeCell ref="AR12:AT12"/>
    <mergeCell ref="AV12:AX12"/>
    <mergeCell ref="BB11:BI11"/>
    <mergeCell ref="BB12:BI12"/>
    <mergeCell ref="BC2:BM2"/>
    <mergeCell ref="A7:BM7"/>
    <mergeCell ref="AY8:BF8"/>
    <mergeCell ref="AC11:AG11"/>
    <mergeCell ref="A1:E1"/>
    <mergeCell ref="B8:I17"/>
    <mergeCell ref="J17:P17"/>
    <mergeCell ref="X17:AB17"/>
    <mergeCell ref="Q17:R17"/>
    <mergeCell ref="AR10:AV10"/>
    <mergeCell ref="J8:P8"/>
    <mergeCell ref="X12:AB12"/>
    <mergeCell ref="Q8:R8"/>
    <mergeCell ref="S8:W8"/>
    <mergeCell ref="X8:AB8"/>
    <mergeCell ref="AC8:AQ8"/>
    <mergeCell ref="AR8:AX8"/>
    <mergeCell ref="J16:P16"/>
    <mergeCell ref="J11:P12"/>
    <mergeCell ref="J13:P15"/>
    <mergeCell ref="Q16:R16"/>
    <mergeCell ref="AR9:AV9"/>
    <mergeCell ref="S12:W12"/>
    <mergeCell ref="X16:AB16"/>
    <mergeCell ref="K10:P10"/>
    <mergeCell ref="K9:P9"/>
    <mergeCell ref="F1:L1"/>
    <mergeCell ref="A4:BM4"/>
    <mergeCell ref="AZ37:BL37"/>
    <mergeCell ref="S36:W36"/>
    <mergeCell ref="X36:AB36"/>
    <mergeCell ref="AY15:BF15"/>
    <mergeCell ref="AY16:BC16"/>
    <mergeCell ref="BG16:BI16"/>
    <mergeCell ref="AC36:AE36"/>
    <mergeCell ref="AJ36:AV36"/>
    <mergeCell ref="AZ36:BL36"/>
    <mergeCell ref="AZ31:BL31"/>
    <mergeCell ref="AJ30:AV30"/>
    <mergeCell ref="AZ30:BL30"/>
    <mergeCell ref="AC33:AE33"/>
    <mergeCell ref="AJ33:AV33"/>
    <mergeCell ref="AZ33:BL33"/>
    <mergeCell ref="AC34:AE34"/>
    <mergeCell ref="AJ34:AV34"/>
    <mergeCell ref="AZ34:BL34"/>
    <mergeCell ref="X25:AB25"/>
    <mergeCell ref="S24:W24"/>
    <mergeCell ref="X24:AB24"/>
    <mergeCell ref="S25:W25"/>
    <mergeCell ref="AW21:BL21"/>
    <mergeCell ref="AJ45:AV45"/>
    <mergeCell ref="S45:W46"/>
    <mergeCell ref="X45:AB46"/>
    <mergeCell ref="AC47:AE48"/>
    <mergeCell ref="AJ47:AV47"/>
    <mergeCell ref="AZ47:BL47"/>
    <mergeCell ref="AZ45:BL45"/>
    <mergeCell ref="Q45:R48"/>
    <mergeCell ref="AC41:AE42"/>
    <mergeCell ref="AJ41:AV41"/>
    <mergeCell ref="AC43:AE44"/>
    <mergeCell ref="AJ43:AV43"/>
    <mergeCell ref="AZ43:BL43"/>
    <mergeCell ref="AZ41:BL41"/>
    <mergeCell ref="S43:W44"/>
    <mergeCell ref="X43:AB44"/>
    <mergeCell ref="S41:W42"/>
    <mergeCell ref="X41:AB42"/>
    <mergeCell ref="AI42:BL42"/>
    <mergeCell ref="AI44:BL44"/>
    <mergeCell ref="S47:W48"/>
    <mergeCell ref="X47:AB48"/>
    <mergeCell ref="Q41:R44"/>
    <mergeCell ref="AC45:AE46"/>
    <mergeCell ref="H54:N54"/>
    <mergeCell ref="AC51:AE52"/>
    <mergeCell ref="AJ51:AV51"/>
    <mergeCell ref="AZ51:BL51"/>
    <mergeCell ref="AJ53:AV53"/>
    <mergeCell ref="AZ53:BL53"/>
    <mergeCell ref="S51:W52"/>
    <mergeCell ref="X51:AB52"/>
    <mergeCell ref="Q49:R52"/>
    <mergeCell ref="Q53:R54"/>
    <mergeCell ref="AC53:AE54"/>
    <mergeCell ref="AI52:BL52"/>
    <mergeCell ref="AI54:BL54"/>
    <mergeCell ref="AZ49:BL49"/>
    <mergeCell ref="AC49:AE50"/>
    <mergeCell ref="AJ49:AV49"/>
    <mergeCell ref="S49:W50"/>
    <mergeCell ref="X49:AB50"/>
    <mergeCell ref="AI46:BL46"/>
    <mergeCell ref="AI48:BL48"/>
    <mergeCell ref="AI50:BL50"/>
    <mergeCell ref="AI35:BL35"/>
    <mergeCell ref="AI38:BL38"/>
    <mergeCell ref="B58:L64"/>
    <mergeCell ref="AF58:BL58"/>
    <mergeCell ref="AW62:BA62"/>
    <mergeCell ref="AF64:BL64"/>
    <mergeCell ref="AC55:AE56"/>
    <mergeCell ref="AJ55:AV55"/>
    <mergeCell ref="AZ55:BL55"/>
    <mergeCell ref="H56:N56"/>
    <mergeCell ref="AF59:BL59"/>
    <mergeCell ref="AF60:BL60"/>
    <mergeCell ref="B19:C56"/>
    <mergeCell ref="D19:I19"/>
    <mergeCell ref="S19:W19"/>
    <mergeCell ref="X19:AB19"/>
    <mergeCell ref="Q20:R21"/>
    <mergeCell ref="Q22:R23"/>
    <mergeCell ref="AF61:BL61"/>
    <mergeCell ref="AJ63:AN63"/>
    <mergeCell ref="AW63:BA63"/>
    <mergeCell ref="AY14:BF14"/>
    <mergeCell ref="AZ25:BL25"/>
    <mergeCell ref="AI40:BL40"/>
    <mergeCell ref="S14:W15"/>
    <mergeCell ref="X14:AB15"/>
    <mergeCell ref="Q13:R15"/>
    <mergeCell ref="Q19:R19"/>
    <mergeCell ref="S17:W17"/>
    <mergeCell ref="X22:AB23"/>
    <mergeCell ref="S22:W23"/>
    <mergeCell ref="AC24:AE24"/>
    <mergeCell ref="AZ24:BL24"/>
    <mergeCell ref="AZ27:BL27"/>
    <mergeCell ref="S39:W40"/>
    <mergeCell ref="X39:AB40"/>
    <mergeCell ref="AI26:BL26"/>
    <mergeCell ref="AI29:BL29"/>
    <mergeCell ref="AI32:BL32"/>
    <mergeCell ref="AJ25:AV25"/>
    <mergeCell ref="Q39:R40"/>
    <mergeCell ref="S37:W37"/>
    <mergeCell ref="X37:AB37"/>
    <mergeCell ref="AC37:AE37"/>
    <mergeCell ref="AJ37:AV37"/>
    <mergeCell ref="AD1:AE1"/>
    <mergeCell ref="BG8:BL8"/>
    <mergeCell ref="AC12:AG12"/>
    <mergeCell ref="S16:W16"/>
    <mergeCell ref="J9:J10"/>
    <mergeCell ref="AC9:AG9"/>
    <mergeCell ref="AJ22:AV22"/>
    <mergeCell ref="AJ20:AV20"/>
    <mergeCell ref="AZ20:BL20"/>
    <mergeCell ref="AC22:AE23"/>
    <mergeCell ref="AZ22:BL22"/>
    <mergeCell ref="AC17:AO17"/>
    <mergeCell ref="AO13:AQ15"/>
    <mergeCell ref="AC13:AN15"/>
    <mergeCell ref="BG13:BL15"/>
    <mergeCell ref="AR17:BC17"/>
    <mergeCell ref="BD17:BL17"/>
    <mergeCell ref="AC16:AO16"/>
    <mergeCell ref="AC19:AE19"/>
    <mergeCell ref="AJ23:AV23"/>
    <mergeCell ref="AW23:BL23"/>
    <mergeCell ref="AY13:BF13"/>
    <mergeCell ref="AF19:BL19"/>
    <mergeCell ref="AC20:AE21"/>
  </mergeCells>
  <phoneticPr fontId="2"/>
  <conditionalFormatting sqref="S51:BL52">
    <cfRule type="expression" dxfId="73" priority="32">
      <formula>$Q$49&lt;&gt;2</formula>
    </cfRule>
  </conditionalFormatting>
  <conditionalFormatting sqref="S49:BL50">
    <cfRule type="expression" dxfId="72" priority="31">
      <formula>AND($Q$49&lt;&gt;"主",$Q$49&lt;&gt;2)</formula>
    </cfRule>
  </conditionalFormatting>
  <conditionalFormatting sqref="S47:BL48">
    <cfRule type="expression" dxfId="71" priority="30">
      <formula>$Q$45&lt;&gt;2</formula>
    </cfRule>
  </conditionalFormatting>
  <conditionalFormatting sqref="S45:BL46">
    <cfRule type="expression" dxfId="70" priority="29">
      <formula>AND($Q$45&lt;&gt;"主",$Q$45&lt;&gt;2)</formula>
    </cfRule>
  </conditionalFormatting>
  <conditionalFormatting sqref="S43:BL43 S44:AI44">
    <cfRule type="expression" dxfId="69" priority="14">
      <formula>$Q$41&lt;&gt;2</formula>
    </cfRule>
  </conditionalFormatting>
  <conditionalFormatting sqref="S30:BL31">
    <cfRule type="expression" dxfId="68" priority="26">
      <formula>$Q$27&lt;&gt;2</formula>
    </cfRule>
  </conditionalFormatting>
  <conditionalFormatting sqref="S27:BL28">
    <cfRule type="expression" dxfId="67" priority="25">
      <formula>AND($Q$27&lt;&gt;"主",$Q$27&lt;&gt;2)</formula>
    </cfRule>
  </conditionalFormatting>
  <conditionalFormatting sqref="S34:BL34">
    <cfRule type="expression" dxfId="66" priority="22">
      <formula>$Q$33&lt;&gt;2</formula>
    </cfRule>
  </conditionalFormatting>
  <conditionalFormatting sqref="S33:BL33">
    <cfRule type="expression" dxfId="65" priority="21">
      <formula>AND($Q$33&lt;&gt;"主",$Q$33&lt;&gt;2)</formula>
    </cfRule>
  </conditionalFormatting>
  <conditionalFormatting sqref="S25:BL25">
    <cfRule type="expression" dxfId="64" priority="16">
      <formula>$Q$24&lt;&gt;2</formula>
    </cfRule>
  </conditionalFormatting>
  <conditionalFormatting sqref="S14:AB15">
    <cfRule type="expression" dxfId="63" priority="20">
      <formula>$Q$13&lt;&gt;2</formula>
    </cfRule>
  </conditionalFormatting>
  <conditionalFormatting sqref="AI62:AN62 AJ63:AN63 AW62:BA63">
    <cfRule type="expression" dxfId="62" priority="19">
      <formula>$AF$61="無"</formula>
    </cfRule>
  </conditionalFormatting>
  <conditionalFormatting sqref="K10 S10:BL10">
    <cfRule type="expression" dxfId="61" priority="13">
      <formula>$Q$9&lt;&gt;2</formula>
    </cfRule>
  </conditionalFormatting>
  <conditionalFormatting sqref="K9:P10 Q9:AB17">
    <cfRule type="containsBlanks" dxfId="60" priority="24">
      <formula>LEN(TRIM(K9))=0</formula>
    </cfRule>
  </conditionalFormatting>
  <conditionalFormatting sqref="Q24 S20:AE25 Q27 S27:AE28 S30:AE31 Q33 S33:AE34 Q36 S36:AE37 Q39 Q41 Q45 Q49 S39:AE52 Q56:R56 Q53:S53 Q54:R54 X53 Q55:S55 X55 AC53:AE56">
    <cfRule type="containsBlanks" dxfId="59" priority="33">
      <formula>LEN(TRIM(Q20))=0</formula>
    </cfRule>
  </conditionalFormatting>
  <conditionalFormatting sqref="H54:N54 H56:N56">
    <cfRule type="containsBlanks" dxfId="58" priority="15">
      <formula>LEN(TRIM(H54))=0</formula>
    </cfRule>
  </conditionalFormatting>
  <conditionalFormatting sqref="AC9:AG12 AJ9:AO12 AC13 AC16:AO17 AR9:AV10 AR11:AT12 AV11:AX12 AY9:BC10 BB11 BB11:BI12 AY13:BF15 AY16 BG16 AR17">
    <cfRule type="containsBlanks" dxfId="57" priority="17">
      <formula>LEN(TRIM(AC9))=0</formula>
    </cfRule>
  </conditionalFormatting>
  <conditionalFormatting sqref="AJ20:AV25 AZ20 AZ22 AZ24:BL25 AJ27:AV28 AZ27:BL28 AJ30:AV31 AZ30:BL31 AJ33:AV34 AZ33:BL34 AJ36:AV37 AZ36:BL37 AJ39 AZ39 AJ41 AZ41 AJ43 AZ43 AJ45 AZ45 AJ47 AZ47 AJ49 AZ49 AJ51 AZ51 AJ53 AZ53 AJ55 AZ55">
    <cfRule type="containsBlanks" dxfId="56" priority="35">
      <formula>LEN(TRIM(AJ20))=0</formula>
    </cfRule>
  </conditionalFormatting>
  <conditionalFormatting sqref="AF58:BL61 AI62:AN62 AJ63:AN63 AW62:BA63">
    <cfRule type="containsBlanks" dxfId="55" priority="37">
      <formula>LEN(TRIM(AF58))=0</formula>
    </cfRule>
  </conditionalFormatting>
  <conditionalFormatting sqref="S37:BL37">
    <cfRule type="expression" dxfId="54" priority="12">
      <formula>$Q$36&lt;&gt;2</formula>
    </cfRule>
  </conditionalFormatting>
  <dataValidations count="3">
    <dataValidation type="list" allowBlank="1" showInputMessage="1" showErrorMessage="1" sqref="AF58:BL61" xr:uid="{00000000-0002-0000-0D00-000000000000}">
      <formula1>"（有無を選択下さい）,有,無"</formula1>
    </dataValidation>
    <dataValidation type="list" allowBlank="1" showInputMessage="1" showErrorMessage="1" sqref="Q9:R10 Q13 Q24:R26 Q41:R44 Q36:R38" xr:uid="{00000000-0002-0000-0D00-000001000000}">
      <formula1>"主,2"</formula1>
    </dataValidation>
    <dataValidation type="list" allowBlank="1" showInputMessage="1" showErrorMessage="1" sqref="Q27:R35 Q45:R52" xr:uid="{00000000-0002-0000-0D00-000002000000}">
      <formula1>"主,2,設置無し"</formula1>
    </dataValidation>
  </dataValidations>
  <hyperlinks>
    <hyperlink ref="A1" location="はじめに!A1" display="＜はじめにへ" xr:uid="{00000000-0004-0000-0D00-000000000000}"/>
    <hyperlink ref="A1:E1" location="入力シート!Print_Area" display="＜入力シートへ" xr:uid="{00000000-0004-0000-0D00-000001000000}"/>
    <hyperlink ref="BI1:BM1" location="'おわりに '!A1" display="おわりにへ＞" xr:uid="{00000000-0004-0000-0D00-000002000000}"/>
  </hyperlinks>
  <pageMargins left="0.64" right="0.3" top="0.65" bottom="0.6" header="0.51200000000000001" footer="0.51200000000000001"/>
  <pageSetup paperSize="9" scale="63" orientation="portrait"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 id="{0175A89E-AE3E-47BD-8320-2EB34FD012EB}">
            <xm:f>AND(はじめに!$AV$62&lt;&gt;"はい",はじめに!$AV$64&lt;&gt;"はい")</xm:f>
            <x14:dxf>
              <fill>
                <patternFill>
                  <bgColor theme="0" tint="-0.24994659260841701"/>
                </patternFill>
              </fill>
            </x14:dxf>
          </x14:cfRule>
          <xm:sqref>A57:BM66</xm:sqref>
        </x14:conditionalFormatting>
        <x14:conditionalFormatting xmlns:xm="http://schemas.microsoft.com/office/excel/2006/main">
          <x14:cfRule type="expression" priority="7" id="{DB04AFEC-E890-4794-97B8-046B2A3AC97A}">
            <xm:f>はじめに!$AV$62&lt;&gt;"はい"</xm:f>
            <x14:dxf>
              <fill>
                <patternFill>
                  <bgColor theme="0" tint="-0.24994659260841701"/>
                </patternFill>
              </fill>
            </x14:dxf>
          </x14:cfRule>
          <xm:sqref>A2:BM18</xm:sqref>
        </x14:conditionalFormatting>
        <x14:conditionalFormatting xmlns:xm="http://schemas.microsoft.com/office/excel/2006/main">
          <x14:cfRule type="expression" priority="8" id="{25E42942-9B73-42A2-B850-1525428DB39A}">
            <xm:f>はじめに!$AV$64&lt;&gt;"はい"</xm:f>
            <x14:dxf>
              <fill>
                <patternFill>
                  <bgColor theme="0" tint="-0.24994659260841701"/>
                </patternFill>
              </fill>
            </x14:dxf>
          </x14:cfRule>
          <xm:sqref>A19:BM56</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pageSetUpPr fitToPage="1"/>
  </sheetPr>
  <dimension ref="A1:CP57"/>
  <sheetViews>
    <sheetView showGridLines="0" view="pageBreakPreview" zoomScale="80" zoomScaleNormal="80" zoomScaleSheetLayoutView="80" workbookViewId="0">
      <pane ySplit="1" topLeftCell="A2" activePane="bottomLeft" state="frozen"/>
      <selection pane="bottomLeft" sqref="A1:F1"/>
    </sheetView>
  </sheetViews>
  <sheetFormatPr defaultColWidth="9" defaultRowHeight="13.5" x14ac:dyDescent="0.15"/>
  <cols>
    <col min="1" max="111" width="2" style="361" customWidth="1"/>
    <col min="112" max="16384" width="9" style="361"/>
  </cols>
  <sheetData>
    <row r="1" spans="1:94" ht="19.5" x14ac:dyDescent="0.15">
      <c r="A1" s="1670" t="s">
        <v>164</v>
      </c>
      <c r="B1" s="1670"/>
      <c r="C1" s="1670"/>
      <c r="D1" s="1670"/>
      <c r="E1" s="1670"/>
      <c r="F1" s="1670"/>
      <c r="G1" s="382"/>
      <c r="H1" s="1"/>
      <c r="I1" s="1"/>
      <c r="J1" s="363"/>
      <c r="K1" s="363"/>
      <c r="L1" s="363"/>
      <c r="M1" s="2"/>
      <c r="N1" s="2"/>
      <c r="O1" s="383"/>
      <c r="P1" s="374" t="s">
        <v>925</v>
      </c>
      <c r="Q1" s="680"/>
      <c r="R1" s="680"/>
      <c r="S1" s="680"/>
      <c r="T1" s="680"/>
      <c r="U1" s="680"/>
      <c r="V1" s="680"/>
      <c r="W1" s="680"/>
      <c r="X1" s="680"/>
      <c r="Y1" s="680"/>
      <c r="Z1" s="680"/>
      <c r="AA1" s="680"/>
      <c r="AB1" s="681"/>
      <c r="AC1" s="681"/>
      <c r="AD1" s="681"/>
      <c r="AE1" s="681"/>
      <c r="AF1" s="681"/>
      <c r="AG1" s="681"/>
      <c r="AH1" s="681"/>
      <c r="AI1" s="681"/>
      <c r="AJ1" s="681"/>
      <c r="AK1" s="681"/>
      <c r="AL1" s="681"/>
      <c r="AM1" s="681"/>
      <c r="AN1" s="681"/>
      <c r="AO1" s="681"/>
      <c r="AP1" s="681"/>
      <c r="AQ1" s="681"/>
      <c r="AR1" s="681"/>
      <c r="AS1" s="681"/>
      <c r="AT1" s="681"/>
      <c r="AU1" s="681"/>
      <c r="AV1" s="681"/>
      <c r="AW1" s="681"/>
      <c r="AX1" s="583"/>
      <c r="AY1" s="583"/>
      <c r="AZ1" s="593"/>
      <c r="BA1" s="593"/>
      <c r="BB1" s="593"/>
      <c r="BC1" s="593"/>
      <c r="BD1" s="593"/>
      <c r="BE1" s="593"/>
      <c r="BF1" s="593"/>
      <c r="BG1" s="593"/>
      <c r="BH1" s="593"/>
      <c r="BI1" s="1669" t="s">
        <v>165</v>
      </c>
      <c r="BJ1" s="1669"/>
      <c r="BK1" s="1669"/>
      <c r="BL1" s="1669"/>
      <c r="BM1" s="1669"/>
      <c r="BN1" s="583"/>
      <c r="BO1" s="583"/>
      <c r="BP1" s="583"/>
      <c r="BQ1" s="583"/>
      <c r="BR1" s="583"/>
      <c r="BS1" s="583"/>
      <c r="BT1" s="583"/>
      <c r="BU1" s="583"/>
      <c r="BV1" s="583"/>
      <c r="BW1" s="583"/>
      <c r="BX1" s="583"/>
      <c r="BY1" s="583"/>
      <c r="BZ1" s="583"/>
      <c r="CA1" s="583"/>
      <c r="CB1" s="583"/>
      <c r="CC1" s="583"/>
      <c r="CD1" s="583"/>
      <c r="CP1" s="583"/>
    </row>
    <row r="2" spans="1:94" ht="20.100000000000001" customHeight="1" thickBot="1" x14ac:dyDescent="0.2">
      <c r="A2" s="602"/>
      <c r="B2" s="593"/>
      <c r="C2" s="593"/>
      <c r="D2" s="593"/>
      <c r="E2" s="593"/>
      <c r="F2" s="593"/>
      <c r="G2" s="593"/>
      <c r="H2" s="593"/>
      <c r="I2" s="593"/>
      <c r="J2" s="593"/>
      <c r="K2" s="593"/>
      <c r="L2" s="593"/>
      <c r="M2" s="593"/>
      <c r="N2" s="593"/>
      <c r="O2" s="593"/>
      <c r="P2" s="593"/>
      <c r="Q2" s="593"/>
      <c r="R2" s="593"/>
      <c r="S2" s="593"/>
      <c r="T2" s="593"/>
      <c r="U2" s="593"/>
      <c r="V2" s="593"/>
      <c r="W2" s="593"/>
      <c r="X2" s="593"/>
      <c r="Y2" s="593"/>
      <c r="Z2" s="593"/>
      <c r="AA2" s="593"/>
      <c r="AB2" s="593"/>
      <c r="AC2" s="593"/>
      <c r="AD2" s="593"/>
      <c r="AE2" s="593"/>
      <c r="AF2" s="593"/>
      <c r="AG2" s="593"/>
      <c r="AH2" s="593"/>
      <c r="AI2" s="593"/>
      <c r="AJ2" s="593"/>
      <c r="AK2" s="593"/>
      <c r="AL2" s="593"/>
      <c r="AM2" s="593"/>
      <c r="AN2" s="593"/>
      <c r="AO2" s="593"/>
      <c r="AP2" s="593"/>
      <c r="AQ2" s="593"/>
      <c r="AR2" s="593"/>
      <c r="AS2" s="593"/>
      <c r="AT2" s="593"/>
      <c r="AU2" s="593"/>
      <c r="AV2" s="593"/>
      <c r="AW2" s="593"/>
      <c r="AX2" s="593"/>
      <c r="AY2" s="593"/>
      <c r="AZ2" s="594"/>
      <c r="BA2" s="594"/>
      <c r="BB2" s="594"/>
      <c r="BC2" s="1671" t="s">
        <v>811</v>
      </c>
      <c r="BD2" s="1671"/>
      <c r="BE2" s="1671"/>
      <c r="BF2" s="1671"/>
      <c r="BG2" s="1671"/>
      <c r="BH2" s="1671"/>
      <c r="BI2" s="1671"/>
      <c r="BJ2" s="1671"/>
      <c r="BK2" s="1671"/>
      <c r="BL2" s="1671"/>
      <c r="BM2" s="1671"/>
      <c r="BN2" s="583"/>
    </row>
    <row r="3" spans="1:94" ht="20.100000000000001" customHeight="1" x14ac:dyDescent="0.15">
      <c r="A3" s="589"/>
      <c r="B3" s="590"/>
      <c r="C3" s="590"/>
      <c r="D3" s="590"/>
      <c r="E3" s="590"/>
      <c r="F3" s="590"/>
      <c r="G3" s="590"/>
      <c r="H3" s="590"/>
      <c r="I3" s="590"/>
      <c r="J3" s="590"/>
      <c r="K3" s="590"/>
      <c r="L3" s="590"/>
      <c r="M3" s="590"/>
      <c r="N3" s="590"/>
      <c r="O3" s="590"/>
      <c r="P3" s="590"/>
      <c r="Q3" s="590"/>
      <c r="R3" s="590"/>
      <c r="S3" s="590"/>
      <c r="T3" s="590"/>
      <c r="U3" s="590"/>
      <c r="V3" s="590"/>
      <c r="W3" s="590"/>
      <c r="X3" s="590"/>
      <c r="Y3" s="590"/>
      <c r="Z3" s="590"/>
      <c r="AA3" s="590"/>
      <c r="AB3" s="590"/>
      <c r="AC3" s="590"/>
      <c r="AD3" s="590"/>
      <c r="AE3" s="590"/>
      <c r="AF3" s="590"/>
      <c r="AG3" s="590"/>
      <c r="AH3" s="590"/>
      <c r="AI3" s="590"/>
      <c r="AJ3" s="590"/>
      <c r="AK3" s="590"/>
      <c r="AL3" s="590"/>
      <c r="AM3" s="590"/>
      <c r="AN3" s="590"/>
      <c r="AO3" s="590"/>
      <c r="AP3" s="590"/>
      <c r="AQ3" s="590"/>
      <c r="AR3" s="590"/>
      <c r="AS3" s="590"/>
      <c r="AT3" s="590"/>
      <c r="AU3" s="590"/>
      <c r="AV3" s="590"/>
      <c r="AW3" s="590"/>
      <c r="AX3" s="590"/>
      <c r="AY3" s="590"/>
      <c r="AZ3" s="679"/>
      <c r="BA3" s="679"/>
      <c r="BB3" s="1481" t="str">
        <f>IF(入力シート!E10="","",入力シート!E10)</f>
        <v/>
      </c>
      <c r="BC3" s="1481"/>
      <c r="BD3" s="1481"/>
      <c r="BE3" s="1481"/>
      <c r="BF3" s="1481"/>
      <c r="BG3" s="1481"/>
      <c r="BH3" s="1481"/>
      <c r="BI3" s="1481"/>
      <c r="BJ3" s="1481"/>
      <c r="BK3" s="1481"/>
      <c r="BL3" s="1481"/>
      <c r="BM3" s="591"/>
      <c r="BN3" s="583"/>
    </row>
    <row r="4" spans="1:94" ht="20.100000000000001" customHeight="1" x14ac:dyDescent="0.15">
      <c r="A4" s="1239" t="s">
        <v>812</v>
      </c>
      <c r="B4" s="1240"/>
      <c r="C4" s="1240"/>
      <c r="D4" s="1240"/>
      <c r="E4" s="1240"/>
      <c r="F4" s="1240"/>
      <c r="G4" s="1240"/>
      <c r="H4" s="1240"/>
      <c r="I4" s="1240"/>
      <c r="J4" s="1240"/>
      <c r="K4" s="1240"/>
      <c r="L4" s="1240"/>
      <c r="M4" s="1240"/>
      <c r="N4" s="1240"/>
      <c r="O4" s="1240"/>
      <c r="P4" s="1240"/>
      <c r="Q4" s="1240"/>
      <c r="R4" s="1240"/>
      <c r="S4" s="1240"/>
      <c r="T4" s="1240"/>
      <c r="U4" s="1240"/>
      <c r="V4" s="1240"/>
      <c r="W4" s="1240"/>
      <c r="X4" s="1240"/>
      <c r="Y4" s="1240"/>
      <c r="Z4" s="1240"/>
      <c r="AA4" s="1240"/>
      <c r="AB4" s="1240"/>
      <c r="AC4" s="1240"/>
      <c r="AD4" s="1240"/>
      <c r="AE4" s="1240"/>
      <c r="AF4" s="1240"/>
      <c r="AG4" s="1240"/>
      <c r="AH4" s="1240"/>
      <c r="AI4" s="1240"/>
      <c r="AJ4" s="1240"/>
      <c r="AK4" s="1240"/>
      <c r="AL4" s="1240"/>
      <c r="AM4" s="1240"/>
      <c r="AN4" s="1240"/>
      <c r="AO4" s="1240"/>
      <c r="AP4" s="1240"/>
      <c r="AQ4" s="1240"/>
      <c r="AR4" s="1240"/>
      <c r="AS4" s="1240"/>
      <c r="AT4" s="1240"/>
      <c r="AU4" s="1240"/>
      <c r="AV4" s="1240"/>
      <c r="AW4" s="1240"/>
      <c r="AX4" s="1240"/>
      <c r="AY4" s="1240"/>
      <c r="AZ4" s="1240"/>
      <c r="BA4" s="1240"/>
      <c r="BB4" s="1240"/>
      <c r="BC4" s="1240"/>
      <c r="BD4" s="1240"/>
      <c r="BE4" s="1240"/>
      <c r="BF4" s="1240"/>
      <c r="BG4" s="1240"/>
      <c r="BH4" s="1240"/>
      <c r="BI4" s="1240"/>
      <c r="BJ4" s="1240"/>
      <c r="BK4" s="1240"/>
      <c r="BL4" s="1240"/>
      <c r="BM4" s="1241"/>
      <c r="BN4" s="583"/>
    </row>
    <row r="5" spans="1:94" ht="20.100000000000001" customHeight="1" x14ac:dyDescent="0.15">
      <c r="A5" s="592"/>
      <c r="B5" s="593"/>
      <c r="C5" s="593"/>
      <c r="D5" s="593"/>
      <c r="E5" s="593"/>
      <c r="F5" s="593"/>
      <c r="G5" s="593"/>
      <c r="H5" s="593"/>
      <c r="I5" s="593"/>
      <c r="J5" s="593"/>
      <c r="K5" s="593"/>
      <c r="L5" s="593"/>
      <c r="M5" s="593"/>
      <c r="N5" s="593"/>
      <c r="O5" s="593"/>
      <c r="P5" s="593"/>
      <c r="Q5" s="593"/>
      <c r="R5" s="593"/>
      <c r="S5" s="593"/>
      <c r="T5" s="593"/>
      <c r="U5" s="593"/>
      <c r="V5" s="593"/>
      <c r="W5" s="593"/>
      <c r="X5" s="593"/>
      <c r="Y5" s="593"/>
      <c r="Z5" s="593"/>
      <c r="AA5" s="593"/>
      <c r="AB5" s="593"/>
      <c r="AC5" s="593"/>
      <c r="AD5" s="593"/>
      <c r="AE5" s="593"/>
      <c r="AF5" s="593"/>
      <c r="AG5" s="593"/>
      <c r="AH5" s="593"/>
      <c r="AI5" s="593"/>
      <c r="AJ5" s="593"/>
      <c r="AK5" s="593"/>
      <c r="AL5" s="593"/>
      <c r="AM5" s="593"/>
      <c r="AN5" s="593"/>
      <c r="AO5" s="593"/>
      <c r="AP5" s="593"/>
      <c r="AQ5" s="593"/>
      <c r="AR5" s="593"/>
      <c r="AS5" s="593"/>
      <c r="AT5" s="593"/>
      <c r="AU5" s="593"/>
      <c r="AV5" s="593"/>
      <c r="AW5" s="593"/>
      <c r="AX5" s="593"/>
      <c r="AY5" s="593"/>
      <c r="AZ5" s="594"/>
      <c r="BA5" s="594"/>
      <c r="BB5" s="594"/>
      <c r="BC5" s="594"/>
      <c r="BD5" s="594"/>
      <c r="BE5" s="594"/>
      <c r="BF5" s="594"/>
      <c r="BG5" s="594"/>
      <c r="BH5" s="594"/>
      <c r="BI5" s="594"/>
      <c r="BJ5" s="594"/>
      <c r="BK5" s="594"/>
      <c r="BL5" s="594"/>
      <c r="BM5" s="595"/>
      <c r="BN5" s="583"/>
    </row>
    <row r="6" spans="1:94" ht="20.100000000000001" customHeight="1" x14ac:dyDescent="0.15">
      <c r="A6" s="592"/>
      <c r="B6" s="593"/>
      <c r="C6" s="593"/>
      <c r="D6" s="593"/>
      <c r="E6" s="593"/>
      <c r="F6" s="593"/>
      <c r="G6" s="593"/>
      <c r="H6" s="593"/>
      <c r="I6" s="593"/>
      <c r="J6" s="593"/>
      <c r="K6" s="593"/>
      <c r="L6" s="593"/>
      <c r="M6" s="593"/>
      <c r="N6" s="593"/>
      <c r="O6" s="593"/>
      <c r="P6" s="593"/>
      <c r="Q6" s="593"/>
      <c r="R6" s="593"/>
      <c r="S6" s="593"/>
      <c r="T6" s="593"/>
      <c r="U6" s="593"/>
      <c r="V6" s="593"/>
      <c r="W6" s="593"/>
      <c r="X6" s="593"/>
      <c r="Y6" s="593"/>
      <c r="Z6" s="593"/>
      <c r="AA6" s="593"/>
      <c r="AB6" s="593"/>
      <c r="AC6" s="593"/>
      <c r="AD6" s="593"/>
      <c r="AE6" s="593"/>
      <c r="AF6" s="593"/>
      <c r="AG6" s="593"/>
      <c r="AH6" s="593"/>
      <c r="AI6" s="593"/>
      <c r="AJ6" s="593"/>
      <c r="AK6" s="593"/>
      <c r="AL6" s="593"/>
      <c r="AM6" s="593"/>
      <c r="AN6" s="593"/>
      <c r="AO6" s="593"/>
      <c r="AP6" s="593"/>
      <c r="AQ6" s="593"/>
      <c r="AR6" s="593"/>
      <c r="AS6" s="593"/>
      <c r="AT6" s="593"/>
      <c r="AU6" s="593"/>
      <c r="AV6" s="593"/>
      <c r="AW6" s="593"/>
      <c r="AX6" s="593"/>
      <c r="AY6" s="593"/>
      <c r="AZ6" s="593"/>
      <c r="BA6" s="593"/>
      <c r="BB6" s="593"/>
      <c r="BC6" s="593"/>
      <c r="BD6" s="593"/>
      <c r="BE6" s="593"/>
      <c r="BF6" s="593"/>
      <c r="BG6" s="593"/>
      <c r="BH6" s="593"/>
      <c r="BI6" s="593"/>
      <c r="BJ6" s="593"/>
      <c r="BK6" s="593"/>
      <c r="BL6" s="593"/>
      <c r="BM6" s="595"/>
      <c r="BN6" s="583"/>
    </row>
    <row r="7" spans="1:94" ht="20.100000000000001" customHeight="1" x14ac:dyDescent="0.15">
      <c r="A7" s="1641" t="s">
        <v>813</v>
      </c>
      <c r="B7" s="1642"/>
      <c r="C7" s="1642"/>
      <c r="D7" s="1642"/>
      <c r="E7" s="1642"/>
      <c r="F7" s="1642"/>
      <c r="G7" s="1642"/>
      <c r="H7" s="1642"/>
      <c r="I7" s="1642"/>
      <c r="J7" s="1642"/>
      <c r="K7" s="1642"/>
      <c r="L7" s="1642"/>
      <c r="M7" s="1642"/>
      <c r="N7" s="1642"/>
      <c r="O7" s="1642"/>
      <c r="P7" s="1642"/>
      <c r="Q7" s="1642"/>
      <c r="R7" s="1642"/>
      <c r="S7" s="1642"/>
      <c r="T7" s="1642"/>
      <c r="U7" s="1642"/>
      <c r="V7" s="1642"/>
      <c r="W7" s="1642"/>
      <c r="X7" s="1642"/>
      <c r="Y7" s="1642"/>
      <c r="Z7" s="1642"/>
      <c r="AA7" s="1642"/>
      <c r="AB7" s="1642"/>
      <c r="AC7" s="1642"/>
      <c r="AD7" s="1642"/>
      <c r="AE7" s="1642"/>
      <c r="AF7" s="1642"/>
      <c r="AG7" s="1642"/>
      <c r="AH7" s="1642"/>
      <c r="AI7" s="1642"/>
      <c r="AJ7" s="1642"/>
      <c r="AK7" s="1642"/>
      <c r="AL7" s="1642"/>
      <c r="AM7" s="1642"/>
      <c r="AN7" s="1642"/>
      <c r="AO7" s="1642"/>
      <c r="AP7" s="1642"/>
      <c r="AQ7" s="1642"/>
      <c r="AR7" s="1642"/>
      <c r="AS7" s="1642"/>
      <c r="AT7" s="1642"/>
      <c r="AU7" s="1642"/>
      <c r="AV7" s="1642"/>
      <c r="AW7" s="1642"/>
      <c r="AX7" s="1642"/>
      <c r="AY7" s="1642"/>
      <c r="AZ7" s="1642"/>
      <c r="BA7" s="1642"/>
      <c r="BB7" s="1642"/>
      <c r="BC7" s="1642"/>
      <c r="BD7" s="1642"/>
      <c r="BE7" s="1642"/>
      <c r="BF7" s="1642"/>
      <c r="BG7" s="1642"/>
      <c r="BH7" s="1642"/>
      <c r="BI7" s="1642"/>
      <c r="BJ7" s="1642"/>
      <c r="BK7" s="1642"/>
      <c r="BL7" s="1642"/>
      <c r="BM7" s="1643"/>
      <c r="BN7" s="583"/>
    </row>
    <row r="8" spans="1:94" ht="20.100000000000001" customHeight="1" x14ac:dyDescent="0.15">
      <c r="A8" s="592"/>
      <c r="B8" s="607" t="s">
        <v>814</v>
      </c>
      <c r="C8" s="608"/>
      <c r="D8" s="608"/>
      <c r="E8" s="608"/>
      <c r="F8" s="608"/>
      <c r="G8" s="608"/>
      <c r="H8" s="608"/>
      <c r="I8" s="608"/>
      <c r="J8" s="608"/>
      <c r="K8" s="608"/>
      <c r="L8" s="608"/>
      <c r="M8" s="608"/>
      <c r="N8" s="608"/>
      <c r="O8" s="608"/>
      <c r="P8" s="608"/>
      <c r="Q8" s="608"/>
      <c r="R8" s="608"/>
      <c r="S8" s="608"/>
      <c r="T8" s="608"/>
      <c r="U8" s="608"/>
      <c r="V8" s="608"/>
      <c r="W8" s="608"/>
      <c r="X8" s="608"/>
      <c r="Y8" s="608"/>
      <c r="Z8" s="608"/>
      <c r="AA8" s="608"/>
      <c r="AB8" s="608"/>
      <c r="AC8" s="608"/>
      <c r="AD8" s="608"/>
      <c r="AE8" s="608"/>
      <c r="AF8" s="608"/>
      <c r="AG8" s="608"/>
      <c r="AH8" s="608"/>
      <c r="AI8" s="608"/>
      <c r="AJ8" s="608"/>
      <c r="AK8" s="608"/>
      <c r="AL8" s="608"/>
      <c r="AM8" s="608"/>
      <c r="AN8" s="608"/>
      <c r="AO8" s="608"/>
      <c r="AP8" s="608"/>
      <c r="AQ8" s="1667">
        <f>IF(入力シート!E197="","",入力シート!E197)</f>
        <v>0</v>
      </c>
      <c r="AR8" s="1668"/>
      <c r="AS8" s="1668"/>
      <c r="AT8" s="1668"/>
      <c r="AU8" s="1668"/>
      <c r="AV8" s="1668"/>
      <c r="AW8" s="1668"/>
      <c r="AX8" s="1668"/>
      <c r="AY8" s="1668"/>
      <c r="AZ8" s="1668"/>
      <c r="BA8" s="1668"/>
      <c r="BB8" s="1668"/>
      <c r="BC8" s="1668"/>
      <c r="BD8" s="1668"/>
      <c r="BE8" s="1668"/>
      <c r="BF8" s="1668"/>
      <c r="BG8" s="1668"/>
      <c r="BH8" s="1668"/>
      <c r="BI8" s="1668"/>
      <c r="BJ8" s="608" t="s">
        <v>815</v>
      </c>
      <c r="BK8" s="608"/>
      <c r="BL8" s="609"/>
      <c r="BM8" s="595"/>
      <c r="BN8" s="583"/>
    </row>
    <row r="9" spans="1:94" ht="20.100000000000001" customHeight="1" x14ac:dyDescent="0.15">
      <c r="A9" s="597"/>
      <c r="B9" s="596" t="s">
        <v>816</v>
      </c>
      <c r="C9" s="598"/>
      <c r="D9" s="598"/>
      <c r="E9" s="598"/>
      <c r="F9" s="598"/>
      <c r="G9" s="598"/>
      <c r="H9" s="598"/>
      <c r="I9" s="598"/>
      <c r="J9" s="598"/>
      <c r="K9" s="598"/>
      <c r="L9" s="598"/>
      <c r="M9" s="598"/>
      <c r="N9" s="598"/>
      <c r="O9" s="598"/>
      <c r="P9" s="598"/>
      <c r="Q9" s="598"/>
      <c r="R9" s="598"/>
      <c r="S9" s="598"/>
      <c r="T9" s="598"/>
      <c r="U9" s="598"/>
      <c r="V9" s="598"/>
      <c r="W9" s="598"/>
      <c r="X9" s="598"/>
      <c r="Y9" s="598"/>
      <c r="Z9" s="598"/>
      <c r="AA9" s="598"/>
      <c r="AB9" s="598"/>
      <c r="AC9" s="598"/>
      <c r="AD9" s="598"/>
      <c r="AE9" s="598"/>
      <c r="AF9" s="598"/>
      <c r="AG9" s="598"/>
      <c r="AH9" s="598"/>
      <c r="AI9" s="598"/>
      <c r="AJ9" s="598"/>
      <c r="AK9" s="598"/>
      <c r="AL9" s="598"/>
      <c r="AM9" s="598"/>
      <c r="AN9" s="598"/>
      <c r="AO9" s="598"/>
      <c r="AP9" s="598"/>
      <c r="AQ9" s="1528"/>
      <c r="AR9" s="1529"/>
      <c r="AS9" s="1529"/>
      <c r="AT9" s="1529"/>
      <c r="AU9" s="1529"/>
      <c r="AV9" s="1529"/>
      <c r="AW9" s="1529"/>
      <c r="AX9" s="1529"/>
      <c r="AY9" s="1529"/>
      <c r="AZ9" s="1529"/>
      <c r="BA9" s="1529"/>
      <c r="BB9" s="1529"/>
      <c r="BC9" s="1529"/>
      <c r="BD9" s="1529"/>
      <c r="BE9" s="1529"/>
      <c r="BF9" s="1529"/>
      <c r="BG9" s="1529"/>
      <c r="BH9" s="1529"/>
      <c r="BI9" s="1529"/>
      <c r="BJ9" s="598" t="s">
        <v>787</v>
      </c>
      <c r="BK9" s="598"/>
      <c r="BL9" s="599"/>
      <c r="BM9" s="600"/>
      <c r="BN9" s="583"/>
    </row>
    <row r="10" spans="1:94" ht="20.100000000000001" customHeight="1" x14ac:dyDescent="0.15">
      <c r="A10" s="597"/>
      <c r="B10" s="584"/>
      <c r="C10" s="584"/>
      <c r="D10" s="584"/>
      <c r="E10" s="584"/>
      <c r="F10" s="584"/>
      <c r="G10" s="584"/>
      <c r="H10" s="584"/>
      <c r="I10" s="584"/>
      <c r="J10" s="584"/>
      <c r="K10" s="584"/>
      <c r="L10" s="584"/>
      <c r="M10" s="584"/>
      <c r="N10" s="584"/>
      <c r="O10" s="584"/>
      <c r="P10" s="584"/>
      <c r="Q10" s="584"/>
      <c r="R10" s="584"/>
      <c r="S10" s="584"/>
      <c r="T10" s="584"/>
      <c r="U10" s="584"/>
      <c r="V10" s="584"/>
      <c r="W10" s="584"/>
      <c r="X10" s="584"/>
      <c r="Y10" s="584"/>
      <c r="Z10" s="584"/>
      <c r="AA10" s="584"/>
      <c r="AB10" s="584"/>
      <c r="AC10" s="584"/>
      <c r="AD10" s="584"/>
      <c r="AE10" s="584"/>
      <c r="AF10" s="584"/>
      <c r="AG10" s="584"/>
      <c r="AH10" s="584"/>
      <c r="AI10" s="584"/>
      <c r="AJ10" s="584"/>
      <c r="AK10" s="584"/>
      <c r="AL10" s="584"/>
      <c r="AM10" s="584"/>
      <c r="AN10" s="584"/>
      <c r="AO10" s="584"/>
      <c r="AP10" s="584"/>
      <c r="AQ10" s="584"/>
      <c r="AR10" s="584"/>
      <c r="AS10" s="584"/>
      <c r="AT10" s="584"/>
      <c r="AU10" s="584"/>
      <c r="AV10" s="584"/>
      <c r="AW10" s="584"/>
      <c r="AX10" s="584"/>
      <c r="AY10" s="584"/>
      <c r="AZ10" s="584"/>
      <c r="BA10" s="584"/>
      <c r="BB10" s="584"/>
      <c r="BC10" s="584"/>
      <c r="BD10" s="584"/>
      <c r="BE10" s="584"/>
      <c r="BF10" s="584"/>
      <c r="BG10" s="584"/>
      <c r="BH10" s="584"/>
      <c r="BI10" s="584"/>
      <c r="BJ10" s="584"/>
      <c r="BK10" s="584"/>
      <c r="BL10" s="584"/>
      <c r="BM10" s="600"/>
      <c r="BN10" s="583"/>
    </row>
    <row r="11" spans="1:94" ht="20.100000000000001" customHeight="1" x14ac:dyDescent="0.15">
      <c r="A11" s="1641" t="s">
        <v>817</v>
      </c>
      <c r="B11" s="1642"/>
      <c r="C11" s="1642"/>
      <c r="D11" s="1642"/>
      <c r="E11" s="1642"/>
      <c r="F11" s="1642"/>
      <c r="G11" s="1642"/>
      <c r="H11" s="1642"/>
      <c r="I11" s="1642"/>
      <c r="J11" s="1642"/>
      <c r="K11" s="1642"/>
      <c r="L11" s="1642"/>
      <c r="M11" s="1642"/>
      <c r="N11" s="1642"/>
      <c r="O11" s="1642"/>
      <c r="P11" s="1642"/>
      <c r="Q11" s="1642"/>
      <c r="R11" s="1642"/>
      <c r="S11" s="1642"/>
      <c r="T11" s="1642"/>
      <c r="U11" s="1642"/>
      <c r="V11" s="1642"/>
      <c r="W11" s="1642"/>
      <c r="X11" s="1642"/>
      <c r="Y11" s="1642"/>
      <c r="Z11" s="1642"/>
      <c r="AA11" s="1642"/>
      <c r="AB11" s="1642"/>
      <c r="AC11" s="1642"/>
      <c r="AD11" s="1642"/>
      <c r="AE11" s="1642"/>
      <c r="AF11" s="1642"/>
      <c r="AG11" s="1642"/>
      <c r="AH11" s="1642"/>
      <c r="AI11" s="1642"/>
      <c r="AJ11" s="1642"/>
      <c r="AK11" s="1642"/>
      <c r="AL11" s="1642"/>
      <c r="AM11" s="1642"/>
      <c r="AN11" s="1642"/>
      <c r="AO11" s="1642"/>
      <c r="AP11" s="1642"/>
      <c r="AQ11" s="1642"/>
      <c r="AR11" s="1642"/>
      <c r="AS11" s="1642"/>
      <c r="AT11" s="1642"/>
      <c r="AU11" s="1642"/>
      <c r="AV11" s="1642"/>
      <c r="AW11" s="1642"/>
      <c r="AX11" s="1642"/>
      <c r="AY11" s="1642"/>
      <c r="AZ11" s="1642"/>
      <c r="BA11" s="1642"/>
      <c r="BB11" s="1642"/>
      <c r="BC11" s="1642"/>
      <c r="BD11" s="1642"/>
      <c r="BE11" s="1642"/>
      <c r="BF11" s="1642"/>
      <c r="BG11" s="1642"/>
      <c r="BH11" s="1642"/>
      <c r="BI11" s="1642"/>
      <c r="BJ11" s="1642"/>
      <c r="BK11" s="1642"/>
      <c r="BL11" s="1642"/>
      <c r="BM11" s="1643"/>
      <c r="BN11" s="583"/>
    </row>
    <row r="12" spans="1:94" ht="20.100000000000001" customHeight="1" x14ac:dyDescent="0.15">
      <c r="A12" s="597"/>
      <c r="B12" s="596" t="s">
        <v>559</v>
      </c>
      <c r="C12" s="598"/>
      <c r="D12" s="598"/>
      <c r="E12" s="598"/>
      <c r="F12" s="598"/>
      <c r="G12" s="598"/>
      <c r="H12" s="598"/>
      <c r="I12" s="598"/>
      <c r="J12" s="598"/>
      <c r="K12" s="598"/>
      <c r="L12" s="598"/>
      <c r="M12" s="598"/>
      <c r="N12" s="598"/>
      <c r="O12" s="598"/>
      <c r="P12" s="598"/>
      <c r="Q12" s="598"/>
      <c r="R12" s="598"/>
      <c r="S12" s="598"/>
      <c r="T12" s="598"/>
      <c r="U12" s="598"/>
      <c r="V12" s="598"/>
      <c r="W12" s="598"/>
      <c r="X12" s="598"/>
      <c r="Y12" s="598"/>
      <c r="Z12" s="598"/>
      <c r="AA12" s="598"/>
      <c r="AB12" s="598"/>
      <c r="AC12" s="598"/>
      <c r="AD12" s="598"/>
      <c r="AE12" s="598"/>
      <c r="AF12" s="598"/>
      <c r="AG12" s="598"/>
      <c r="AH12" s="598"/>
      <c r="AI12" s="598"/>
      <c r="AJ12" s="598"/>
      <c r="AK12" s="598"/>
      <c r="AL12" s="598"/>
      <c r="AM12" s="598"/>
      <c r="AN12" s="598"/>
      <c r="AO12" s="598"/>
      <c r="AP12" s="598"/>
      <c r="AQ12" s="1528"/>
      <c r="AR12" s="1529"/>
      <c r="AS12" s="1529"/>
      <c r="AT12" s="1529"/>
      <c r="AU12" s="1529"/>
      <c r="AV12" s="1529"/>
      <c r="AW12" s="1529"/>
      <c r="AX12" s="1529"/>
      <c r="AY12" s="1529"/>
      <c r="AZ12" s="1529"/>
      <c r="BA12" s="1529"/>
      <c r="BB12" s="1529"/>
      <c r="BC12" s="1529"/>
      <c r="BD12" s="1529"/>
      <c r="BE12" s="1529"/>
      <c r="BF12" s="1529"/>
      <c r="BG12" s="1529"/>
      <c r="BH12" s="1529"/>
      <c r="BI12" s="1529"/>
      <c r="BJ12" s="598" t="s">
        <v>781</v>
      </c>
      <c r="BK12" s="598"/>
      <c r="BL12" s="599"/>
      <c r="BM12" s="600"/>
      <c r="BN12" s="583"/>
    </row>
    <row r="13" spans="1:94" ht="20.100000000000001" customHeight="1" x14ac:dyDescent="0.15">
      <c r="A13" s="597"/>
      <c r="B13" s="596" t="s">
        <v>561</v>
      </c>
      <c r="C13" s="598"/>
      <c r="D13" s="598"/>
      <c r="E13" s="598"/>
      <c r="F13" s="598"/>
      <c r="G13" s="598"/>
      <c r="H13" s="598"/>
      <c r="I13" s="598"/>
      <c r="J13" s="598"/>
      <c r="K13" s="598"/>
      <c r="L13" s="598"/>
      <c r="M13" s="598"/>
      <c r="N13" s="598"/>
      <c r="O13" s="598"/>
      <c r="P13" s="598"/>
      <c r="Q13" s="598"/>
      <c r="R13" s="598"/>
      <c r="S13" s="598"/>
      <c r="T13" s="598"/>
      <c r="U13" s="598"/>
      <c r="V13" s="598"/>
      <c r="W13" s="598"/>
      <c r="X13" s="598"/>
      <c r="Y13" s="598"/>
      <c r="Z13" s="598"/>
      <c r="AA13" s="598"/>
      <c r="AB13" s="598"/>
      <c r="AC13" s="598"/>
      <c r="AD13" s="598"/>
      <c r="AE13" s="598"/>
      <c r="AF13" s="598"/>
      <c r="AG13" s="598"/>
      <c r="AH13" s="598"/>
      <c r="AI13" s="598"/>
      <c r="AJ13" s="598"/>
      <c r="AK13" s="598"/>
      <c r="AL13" s="598"/>
      <c r="AM13" s="598"/>
      <c r="AN13" s="598"/>
      <c r="AO13" s="598"/>
      <c r="AP13" s="598"/>
      <c r="AQ13" s="1659"/>
      <c r="AR13" s="1660"/>
      <c r="AS13" s="1660"/>
      <c r="AT13" s="1660"/>
      <c r="AU13" s="1660"/>
      <c r="AV13" s="1660"/>
      <c r="AW13" s="1660"/>
      <c r="AX13" s="1660"/>
      <c r="AY13" s="598" t="s">
        <v>839</v>
      </c>
      <c r="AZ13" s="598"/>
      <c r="BA13" s="598"/>
      <c r="BB13" s="598"/>
      <c r="BC13" s="1529"/>
      <c r="BD13" s="1529"/>
      <c r="BE13" s="1529"/>
      <c r="BF13" s="1529"/>
      <c r="BG13" s="1529"/>
      <c r="BH13" s="1529"/>
      <c r="BI13" s="1529"/>
      <c r="BJ13" s="598" t="s">
        <v>840</v>
      </c>
      <c r="BK13" s="598"/>
      <c r="BL13" s="599"/>
      <c r="BM13" s="600"/>
      <c r="BN13" s="583"/>
    </row>
    <row r="14" spans="1:94" ht="20.100000000000001" customHeight="1" x14ac:dyDescent="0.15">
      <c r="A14" s="597"/>
      <c r="B14" s="614" t="s">
        <v>563</v>
      </c>
      <c r="C14" s="616"/>
      <c r="D14" s="616"/>
      <c r="E14" s="616"/>
      <c r="F14" s="616"/>
      <c r="G14" s="616"/>
      <c r="H14" s="616"/>
      <c r="I14" s="616"/>
      <c r="J14" s="616"/>
      <c r="K14" s="616"/>
      <c r="L14" s="616"/>
      <c r="M14" s="616"/>
      <c r="N14" s="616"/>
      <c r="O14" s="616"/>
      <c r="P14" s="616"/>
      <c r="Q14" s="616"/>
      <c r="R14" s="617"/>
      <c r="S14" s="618" t="s">
        <v>564</v>
      </c>
      <c r="T14" s="610"/>
      <c r="U14" s="610"/>
      <c r="V14" s="610"/>
      <c r="W14" s="610"/>
      <c r="X14" s="610"/>
      <c r="Y14" s="610"/>
      <c r="Z14" s="610"/>
      <c r="AA14" s="610"/>
      <c r="AB14" s="610"/>
      <c r="AC14" s="610"/>
      <c r="AD14" s="610"/>
      <c r="AE14" s="610"/>
      <c r="AF14" s="610"/>
      <c r="AG14" s="610"/>
      <c r="AH14" s="610"/>
      <c r="AI14" s="610"/>
      <c r="AJ14" s="610"/>
      <c r="AK14" s="610"/>
      <c r="AL14" s="610"/>
      <c r="AM14" s="610"/>
      <c r="AN14" s="610"/>
      <c r="AO14" s="610"/>
      <c r="AP14" s="610"/>
      <c r="AQ14" s="1661"/>
      <c r="AR14" s="1662"/>
      <c r="AS14" s="1662"/>
      <c r="AT14" s="1662"/>
      <c r="AU14" s="1662"/>
      <c r="AV14" s="1662"/>
      <c r="AW14" s="1662"/>
      <c r="AX14" s="1662"/>
      <c r="AY14" s="1662"/>
      <c r="AZ14" s="1662"/>
      <c r="BA14" s="1662"/>
      <c r="BB14" s="1662"/>
      <c r="BC14" s="1662"/>
      <c r="BD14" s="1662"/>
      <c r="BE14" s="1662"/>
      <c r="BF14" s="1662"/>
      <c r="BG14" s="1662"/>
      <c r="BH14" s="1662"/>
      <c r="BI14" s="1662"/>
      <c r="BJ14" s="610"/>
      <c r="BK14" s="610"/>
      <c r="BL14" s="611"/>
      <c r="BM14" s="600"/>
      <c r="BN14" s="583"/>
    </row>
    <row r="15" spans="1:94" ht="20.100000000000001" customHeight="1" x14ac:dyDescent="0.15">
      <c r="A15" s="597"/>
      <c r="B15" s="588"/>
      <c r="C15" s="584"/>
      <c r="D15" s="584"/>
      <c r="E15" s="584"/>
      <c r="F15" s="584"/>
      <c r="G15" s="584"/>
      <c r="H15" s="584"/>
      <c r="I15" s="584"/>
      <c r="J15" s="584"/>
      <c r="K15" s="584"/>
      <c r="L15" s="584"/>
      <c r="M15" s="584"/>
      <c r="N15" s="584"/>
      <c r="O15" s="584"/>
      <c r="P15" s="584"/>
      <c r="Q15" s="584"/>
      <c r="R15" s="645"/>
      <c r="S15" s="588" t="s">
        <v>818</v>
      </c>
      <c r="T15" s="584"/>
      <c r="U15" s="584"/>
      <c r="V15" s="584"/>
      <c r="W15" s="584"/>
      <c r="X15" s="584"/>
      <c r="Y15" s="584"/>
      <c r="Z15" s="584"/>
      <c r="AA15" s="584"/>
      <c r="AB15" s="584"/>
      <c r="AC15" s="584"/>
      <c r="AD15" s="584"/>
      <c r="AE15" s="584"/>
      <c r="AF15" s="584"/>
      <c r="AG15" s="584"/>
      <c r="AH15" s="584"/>
      <c r="AI15" s="584"/>
      <c r="AJ15" s="584"/>
      <c r="AK15" s="584"/>
      <c r="AL15" s="584"/>
      <c r="AM15" s="584"/>
      <c r="AN15" s="584"/>
      <c r="AO15" s="584"/>
      <c r="AP15" s="584"/>
      <c r="AQ15" s="1663"/>
      <c r="AR15" s="1664"/>
      <c r="AS15" s="1664"/>
      <c r="AT15" s="1664"/>
      <c r="AU15" s="1664"/>
      <c r="AV15" s="1664"/>
      <c r="AW15" s="1664"/>
      <c r="AX15" s="1664"/>
      <c r="AY15" s="1664"/>
      <c r="AZ15" s="1664"/>
      <c r="BA15" s="1664"/>
      <c r="BB15" s="1664"/>
      <c r="BC15" s="1664"/>
      <c r="BD15" s="1664"/>
      <c r="BE15" s="1664"/>
      <c r="BF15" s="1664"/>
      <c r="BG15" s="1664"/>
      <c r="BH15" s="1664"/>
      <c r="BI15" s="1664"/>
      <c r="BJ15" s="584" t="s">
        <v>819</v>
      </c>
      <c r="BK15" s="584"/>
      <c r="BL15" s="645"/>
      <c r="BM15" s="600"/>
      <c r="BN15" s="583"/>
    </row>
    <row r="16" spans="1:94" ht="20.100000000000001" customHeight="1" x14ac:dyDescent="0.15">
      <c r="A16" s="597"/>
      <c r="B16" s="586"/>
      <c r="C16" s="587"/>
      <c r="D16" s="587"/>
      <c r="E16" s="587"/>
      <c r="F16" s="587"/>
      <c r="G16" s="587"/>
      <c r="H16" s="587"/>
      <c r="I16" s="587"/>
      <c r="J16" s="587"/>
      <c r="K16" s="587"/>
      <c r="L16" s="587"/>
      <c r="M16" s="587"/>
      <c r="N16" s="587"/>
      <c r="O16" s="587"/>
      <c r="P16" s="587"/>
      <c r="Q16" s="587"/>
      <c r="R16" s="619"/>
      <c r="S16" s="620" t="s">
        <v>820</v>
      </c>
      <c r="T16" s="612"/>
      <c r="U16" s="612"/>
      <c r="V16" s="612"/>
      <c r="W16" s="612"/>
      <c r="X16" s="612"/>
      <c r="Y16" s="612"/>
      <c r="Z16" s="612"/>
      <c r="AA16" s="612"/>
      <c r="AB16" s="612"/>
      <c r="AC16" s="612"/>
      <c r="AD16" s="612"/>
      <c r="AE16" s="612"/>
      <c r="AF16" s="612"/>
      <c r="AG16" s="612"/>
      <c r="AH16" s="612"/>
      <c r="AI16" s="612"/>
      <c r="AJ16" s="612"/>
      <c r="AK16" s="612"/>
      <c r="AL16" s="612"/>
      <c r="AM16" s="612"/>
      <c r="AN16" s="612"/>
      <c r="AO16" s="612"/>
      <c r="AP16" s="612"/>
      <c r="AQ16" s="1665"/>
      <c r="AR16" s="1666"/>
      <c r="AS16" s="1666"/>
      <c r="AT16" s="1666"/>
      <c r="AU16" s="1666"/>
      <c r="AV16" s="1666"/>
      <c r="AW16" s="1666"/>
      <c r="AX16" s="1666"/>
      <c r="AY16" s="1666"/>
      <c r="AZ16" s="1666"/>
      <c r="BA16" s="1666"/>
      <c r="BB16" s="1666"/>
      <c r="BC16" s="1666"/>
      <c r="BD16" s="1666"/>
      <c r="BE16" s="1666"/>
      <c r="BF16" s="1666"/>
      <c r="BG16" s="1666"/>
      <c r="BH16" s="1666"/>
      <c r="BI16" s="1666"/>
      <c r="BJ16" s="612"/>
      <c r="BK16" s="612"/>
      <c r="BL16" s="613"/>
      <c r="BM16" s="600"/>
      <c r="BN16" s="583"/>
    </row>
    <row r="17" spans="1:66" ht="20.100000000000001" customHeight="1" x14ac:dyDescent="0.15">
      <c r="A17" s="597"/>
      <c r="B17" s="596" t="s">
        <v>566</v>
      </c>
      <c r="C17" s="587"/>
      <c r="D17" s="587"/>
      <c r="E17" s="587"/>
      <c r="F17" s="587"/>
      <c r="G17" s="587"/>
      <c r="H17" s="587"/>
      <c r="I17" s="587"/>
      <c r="J17" s="587"/>
      <c r="K17" s="587"/>
      <c r="L17" s="587"/>
      <c r="M17" s="587"/>
      <c r="N17" s="587"/>
      <c r="O17" s="587"/>
      <c r="P17" s="587"/>
      <c r="Q17" s="587"/>
      <c r="R17" s="587"/>
      <c r="S17" s="587"/>
      <c r="T17" s="587"/>
      <c r="U17" s="587"/>
      <c r="V17" s="587"/>
      <c r="W17" s="587"/>
      <c r="X17" s="587"/>
      <c r="Y17" s="587"/>
      <c r="Z17" s="587"/>
      <c r="AA17" s="587"/>
      <c r="AB17" s="587"/>
      <c r="AC17" s="587"/>
      <c r="AD17" s="587"/>
      <c r="AE17" s="587"/>
      <c r="AF17" s="587"/>
      <c r="AG17" s="587"/>
      <c r="AH17" s="587"/>
      <c r="AI17" s="587"/>
      <c r="AJ17" s="587"/>
      <c r="AK17" s="587"/>
      <c r="AL17" s="587"/>
      <c r="AM17" s="587"/>
      <c r="AN17" s="587"/>
      <c r="AO17" s="587"/>
      <c r="AP17" s="587"/>
      <c r="AQ17" s="1654"/>
      <c r="AR17" s="1655"/>
      <c r="AS17" s="1655"/>
      <c r="AT17" s="1655"/>
      <c r="AU17" s="1655"/>
      <c r="AV17" s="1655"/>
      <c r="AW17" s="1655"/>
      <c r="AX17" s="1655"/>
      <c r="AY17" s="1655"/>
      <c r="AZ17" s="1655"/>
      <c r="BA17" s="1655"/>
      <c r="BB17" s="1655"/>
      <c r="BC17" s="1655"/>
      <c r="BD17" s="1655"/>
      <c r="BE17" s="1655"/>
      <c r="BF17" s="1655"/>
      <c r="BG17" s="1655"/>
      <c r="BH17" s="1655"/>
      <c r="BI17" s="1655"/>
      <c r="BJ17" s="587" t="s">
        <v>841</v>
      </c>
      <c r="BK17" s="587"/>
      <c r="BL17" s="619"/>
      <c r="BM17" s="600"/>
      <c r="BN17" s="583"/>
    </row>
    <row r="18" spans="1:66" ht="20.100000000000001" customHeight="1" x14ac:dyDescent="0.15">
      <c r="A18" s="597"/>
      <c r="B18" s="596" t="s">
        <v>822</v>
      </c>
      <c r="C18" s="598"/>
      <c r="D18" s="598"/>
      <c r="E18" s="598"/>
      <c r="F18" s="598"/>
      <c r="G18" s="598"/>
      <c r="H18" s="598"/>
      <c r="I18" s="598"/>
      <c r="J18" s="598"/>
      <c r="K18" s="598"/>
      <c r="L18" s="598"/>
      <c r="M18" s="598"/>
      <c r="N18" s="598"/>
      <c r="O18" s="598"/>
      <c r="P18" s="598"/>
      <c r="Q18" s="598"/>
      <c r="R18" s="598"/>
      <c r="S18" s="598"/>
      <c r="T18" s="598"/>
      <c r="U18" s="598"/>
      <c r="V18" s="598"/>
      <c r="W18" s="598"/>
      <c r="X18" s="598"/>
      <c r="Y18" s="598"/>
      <c r="Z18" s="598"/>
      <c r="AA18" s="598"/>
      <c r="AB18" s="598"/>
      <c r="AC18" s="598"/>
      <c r="AD18" s="598"/>
      <c r="AE18" s="598"/>
      <c r="AF18" s="598"/>
      <c r="AG18" s="598"/>
      <c r="AH18" s="598"/>
      <c r="AI18" s="598"/>
      <c r="AJ18" s="598"/>
      <c r="AK18" s="598"/>
      <c r="AL18" s="598"/>
      <c r="AM18" s="598"/>
      <c r="AN18" s="598"/>
      <c r="AO18" s="598"/>
      <c r="AP18" s="598"/>
      <c r="AQ18" s="1654"/>
      <c r="AR18" s="1655"/>
      <c r="AS18" s="1655"/>
      <c r="AT18" s="1655"/>
      <c r="AU18" s="1655"/>
      <c r="AV18" s="1655"/>
      <c r="AW18" s="1655"/>
      <c r="AX18" s="1655"/>
      <c r="AY18" s="1655"/>
      <c r="AZ18" s="1655"/>
      <c r="BA18" s="1655"/>
      <c r="BB18" s="1655"/>
      <c r="BC18" s="1655"/>
      <c r="BD18" s="1655"/>
      <c r="BE18" s="1655"/>
      <c r="BF18" s="1655"/>
      <c r="BG18" s="1655"/>
      <c r="BH18" s="1655"/>
      <c r="BI18" s="1655"/>
      <c r="BJ18" s="598" t="s">
        <v>459</v>
      </c>
      <c r="BK18" s="598"/>
      <c r="BL18" s="599"/>
      <c r="BM18" s="600"/>
      <c r="BN18" s="583"/>
    </row>
    <row r="19" spans="1:66" ht="20.100000000000001" customHeight="1" x14ac:dyDescent="0.15">
      <c r="A19" s="597"/>
      <c r="B19" s="584"/>
      <c r="C19" s="584"/>
      <c r="D19" s="584"/>
      <c r="E19" s="584"/>
      <c r="F19" s="584"/>
      <c r="G19" s="584"/>
      <c r="H19" s="584"/>
      <c r="I19" s="584"/>
      <c r="J19" s="584"/>
      <c r="K19" s="584"/>
      <c r="L19" s="584"/>
      <c r="M19" s="584"/>
      <c r="N19" s="584"/>
      <c r="O19" s="584"/>
      <c r="P19" s="584"/>
      <c r="Q19" s="584"/>
      <c r="R19" s="584"/>
      <c r="S19" s="584"/>
      <c r="T19" s="584"/>
      <c r="U19" s="584"/>
      <c r="V19" s="584"/>
      <c r="W19" s="584"/>
      <c r="X19" s="584"/>
      <c r="Y19" s="584"/>
      <c r="Z19" s="584"/>
      <c r="AA19" s="584"/>
      <c r="AB19" s="584"/>
      <c r="AC19" s="584"/>
      <c r="AD19" s="584"/>
      <c r="AE19" s="584"/>
      <c r="AF19" s="584"/>
      <c r="AG19" s="584"/>
      <c r="AH19" s="584"/>
      <c r="AI19" s="584"/>
      <c r="AJ19" s="584"/>
      <c r="AK19" s="584"/>
      <c r="AL19" s="584"/>
      <c r="AM19" s="584"/>
      <c r="AN19" s="584"/>
      <c r="AO19" s="584"/>
      <c r="AP19" s="584"/>
      <c r="AQ19" s="584"/>
      <c r="AR19" s="584"/>
      <c r="AS19" s="584"/>
      <c r="AT19" s="584"/>
      <c r="AU19" s="584"/>
      <c r="AV19" s="584"/>
      <c r="AW19" s="584"/>
      <c r="AX19" s="584"/>
      <c r="AY19" s="584"/>
      <c r="AZ19" s="584"/>
      <c r="BA19" s="584"/>
      <c r="BB19" s="584"/>
      <c r="BC19" s="584"/>
      <c r="BD19" s="584"/>
      <c r="BE19" s="584"/>
      <c r="BF19" s="584"/>
      <c r="BG19" s="584"/>
      <c r="BH19" s="584"/>
      <c r="BI19" s="584"/>
      <c r="BJ19" s="584"/>
      <c r="BK19" s="584"/>
      <c r="BL19" s="584"/>
      <c r="BM19" s="600"/>
      <c r="BN19" s="583"/>
    </row>
    <row r="20" spans="1:66" ht="20.100000000000001" customHeight="1" x14ac:dyDescent="0.15">
      <c r="A20" s="1641" t="s">
        <v>823</v>
      </c>
      <c r="B20" s="1642"/>
      <c r="C20" s="1642"/>
      <c r="D20" s="1642"/>
      <c r="E20" s="1642"/>
      <c r="F20" s="1642"/>
      <c r="G20" s="1642"/>
      <c r="H20" s="1642"/>
      <c r="I20" s="1642"/>
      <c r="J20" s="1642"/>
      <c r="K20" s="1642"/>
      <c r="L20" s="1642"/>
      <c r="M20" s="1642"/>
      <c r="N20" s="1642"/>
      <c r="O20" s="1642"/>
      <c r="P20" s="1642"/>
      <c r="Q20" s="1642"/>
      <c r="R20" s="1642"/>
      <c r="S20" s="1642"/>
      <c r="T20" s="1642"/>
      <c r="U20" s="1642"/>
      <c r="V20" s="1642"/>
      <c r="W20" s="1642"/>
      <c r="X20" s="1642"/>
      <c r="Y20" s="1642"/>
      <c r="Z20" s="1642"/>
      <c r="AA20" s="1642"/>
      <c r="AB20" s="1642"/>
      <c r="AC20" s="1642"/>
      <c r="AD20" s="1642"/>
      <c r="AE20" s="1642"/>
      <c r="AF20" s="1642"/>
      <c r="AG20" s="1642"/>
      <c r="AH20" s="1642"/>
      <c r="AI20" s="1642"/>
      <c r="AJ20" s="1642"/>
      <c r="AK20" s="1642"/>
      <c r="AL20" s="1642"/>
      <c r="AM20" s="1642"/>
      <c r="AN20" s="1642"/>
      <c r="AO20" s="1642"/>
      <c r="AP20" s="1642"/>
      <c r="AQ20" s="1642"/>
      <c r="AR20" s="1642"/>
      <c r="AS20" s="1642"/>
      <c r="AT20" s="1642"/>
      <c r="AU20" s="1642"/>
      <c r="AV20" s="1642"/>
      <c r="AW20" s="1642"/>
      <c r="AX20" s="1642"/>
      <c r="AY20" s="1642"/>
      <c r="AZ20" s="1642"/>
      <c r="BA20" s="1642"/>
      <c r="BB20" s="1642"/>
      <c r="BC20" s="1642"/>
      <c r="BD20" s="1642"/>
      <c r="BE20" s="1642"/>
      <c r="BF20" s="1642"/>
      <c r="BG20" s="1642"/>
      <c r="BH20" s="1642"/>
      <c r="BI20" s="1642"/>
      <c r="BJ20" s="1642"/>
      <c r="BK20" s="1642"/>
      <c r="BL20" s="1642"/>
      <c r="BM20" s="1643"/>
      <c r="BN20" s="583"/>
    </row>
    <row r="21" spans="1:66" ht="20.100000000000001" customHeight="1" x14ac:dyDescent="0.15">
      <c r="A21" s="597"/>
      <c r="B21" s="596" t="s">
        <v>824</v>
      </c>
      <c r="C21" s="598"/>
      <c r="D21" s="598"/>
      <c r="E21" s="598"/>
      <c r="F21" s="598"/>
      <c r="G21" s="598"/>
      <c r="H21" s="598"/>
      <c r="I21" s="598"/>
      <c r="J21" s="598"/>
      <c r="K21" s="598"/>
      <c r="L21" s="598"/>
      <c r="M21" s="598"/>
      <c r="N21" s="598"/>
      <c r="O21" s="598"/>
      <c r="P21" s="598"/>
      <c r="Q21" s="598"/>
      <c r="R21" s="598"/>
      <c r="S21" s="598"/>
      <c r="T21" s="598"/>
      <c r="U21" s="598"/>
      <c r="V21" s="598"/>
      <c r="W21" s="598"/>
      <c r="X21" s="598"/>
      <c r="Y21" s="598"/>
      <c r="Z21" s="598"/>
      <c r="AA21" s="598"/>
      <c r="AB21" s="598"/>
      <c r="AC21" s="598"/>
      <c r="AD21" s="598"/>
      <c r="AE21" s="598"/>
      <c r="AF21" s="598"/>
      <c r="AG21" s="598"/>
      <c r="AH21" s="598"/>
      <c r="AI21" s="598"/>
      <c r="AJ21" s="598"/>
      <c r="AK21" s="1647"/>
      <c r="AL21" s="1648"/>
      <c r="AM21" s="1648"/>
      <c r="AN21" s="1648"/>
      <c r="AO21" s="1648"/>
      <c r="AP21" s="1648"/>
      <c r="AQ21" s="1648"/>
      <c r="AR21" s="1648"/>
      <c r="AS21" s="1648"/>
      <c r="AT21" s="1648"/>
      <c r="AU21" s="1648"/>
      <c r="AV21" s="1648"/>
      <c r="AW21" s="1648"/>
      <c r="AX21" s="1648"/>
      <c r="AY21" s="1648"/>
      <c r="AZ21" s="1648"/>
      <c r="BA21" s="1648"/>
      <c r="BB21" s="1648"/>
      <c r="BC21" s="1648"/>
      <c r="BD21" s="1648"/>
      <c r="BE21" s="1648"/>
      <c r="BF21" s="1648"/>
      <c r="BG21" s="1648"/>
      <c r="BH21" s="1648"/>
      <c r="BI21" s="1648"/>
      <c r="BJ21" s="1648"/>
      <c r="BK21" s="1648"/>
      <c r="BL21" s="1649"/>
      <c r="BM21" s="600"/>
      <c r="BN21" s="583"/>
    </row>
    <row r="22" spans="1:66" ht="20.100000000000001" customHeight="1" x14ac:dyDescent="0.15">
      <c r="A22" s="597"/>
      <c r="B22" s="614" t="s">
        <v>825</v>
      </c>
      <c r="C22" s="616"/>
      <c r="D22" s="616"/>
      <c r="E22" s="616"/>
      <c r="F22" s="616"/>
      <c r="G22" s="616"/>
      <c r="H22" s="616"/>
      <c r="I22" s="616"/>
      <c r="J22" s="616"/>
      <c r="K22" s="616"/>
      <c r="L22" s="616"/>
      <c r="M22" s="616"/>
      <c r="N22" s="616"/>
      <c r="O22" s="616"/>
      <c r="P22" s="616"/>
      <c r="Q22" s="616"/>
      <c r="R22" s="617"/>
      <c r="S22" s="618" t="s">
        <v>826</v>
      </c>
      <c r="T22" s="610"/>
      <c r="U22" s="610"/>
      <c r="V22" s="610"/>
      <c r="W22" s="610"/>
      <c r="X22" s="610"/>
      <c r="Y22" s="610"/>
      <c r="Z22" s="610"/>
      <c r="AA22" s="610"/>
      <c r="AB22" s="610"/>
      <c r="AC22" s="610"/>
      <c r="AD22" s="610"/>
      <c r="AE22" s="610"/>
      <c r="AF22" s="610"/>
      <c r="AG22" s="610"/>
      <c r="AH22" s="610"/>
      <c r="AI22" s="610"/>
      <c r="AJ22" s="610"/>
      <c r="AK22" s="1656"/>
      <c r="AL22" s="1657"/>
      <c r="AM22" s="1657"/>
      <c r="AN22" s="1657"/>
      <c r="AO22" s="1657"/>
      <c r="AP22" s="1657"/>
      <c r="AQ22" s="1657"/>
      <c r="AR22" s="1657"/>
      <c r="AS22" s="1657"/>
      <c r="AT22" s="1657"/>
      <c r="AU22" s="1657"/>
      <c r="AV22" s="1657"/>
      <c r="AW22" s="1657"/>
      <c r="AX22" s="1657"/>
      <c r="AY22" s="1657"/>
      <c r="AZ22" s="1657"/>
      <c r="BA22" s="1657"/>
      <c r="BB22" s="1657"/>
      <c r="BC22" s="1657"/>
      <c r="BD22" s="1657"/>
      <c r="BE22" s="1657"/>
      <c r="BF22" s="1657"/>
      <c r="BG22" s="1657"/>
      <c r="BH22" s="1657"/>
      <c r="BI22" s="1657"/>
      <c r="BJ22" s="1657"/>
      <c r="BK22" s="1657"/>
      <c r="BL22" s="1658"/>
      <c r="BM22" s="600"/>
      <c r="BN22" s="583"/>
    </row>
    <row r="23" spans="1:66" ht="20.100000000000001" customHeight="1" x14ac:dyDescent="0.15">
      <c r="A23" s="597"/>
      <c r="B23" s="588"/>
      <c r="C23" s="584"/>
      <c r="D23" s="584"/>
      <c r="E23" s="584"/>
      <c r="F23" s="584"/>
      <c r="G23" s="584"/>
      <c r="H23" s="584"/>
      <c r="I23" s="584"/>
      <c r="J23" s="584"/>
      <c r="K23" s="584"/>
      <c r="L23" s="584"/>
      <c r="M23" s="584"/>
      <c r="N23" s="584"/>
      <c r="O23" s="584"/>
      <c r="P23" s="584"/>
      <c r="Q23" s="584"/>
      <c r="R23" s="645"/>
      <c r="S23" s="620" t="s">
        <v>827</v>
      </c>
      <c r="T23" s="612"/>
      <c r="U23" s="612"/>
      <c r="V23" s="612"/>
      <c r="W23" s="612"/>
      <c r="X23" s="612"/>
      <c r="Y23" s="612"/>
      <c r="Z23" s="612"/>
      <c r="AA23" s="612"/>
      <c r="AB23" s="612"/>
      <c r="AC23" s="612"/>
      <c r="AD23" s="612"/>
      <c r="AE23" s="612"/>
      <c r="AF23" s="612"/>
      <c r="AG23" s="612"/>
      <c r="AH23" s="612"/>
      <c r="AI23" s="612"/>
      <c r="AJ23" s="612"/>
      <c r="AK23" s="1644"/>
      <c r="AL23" s="1645"/>
      <c r="AM23" s="1645"/>
      <c r="AN23" s="1645"/>
      <c r="AO23" s="1645"/>
      <c r="AP23" s="1645"/>
      <c r="AQ23" s="1645"/>
      <c r="AR23" s="1645"/>
      <c r="AS23" s="1645"/>
      <c r="AT23" s="1645"/>
      <c r="AU23" s="1645"/>
      <c r="AV23" s="1645"/>
      <c r="AW23" s="1645"/>
      <c r="AX23" s="1645"/>
      <c r="AY23" s="1645"/>
      <c r="AZ23" s="1645"/>
      <c r="BA23" s="1645"/>
      <c r="BB23" s="1645"/>
      <c r="BC23" s="1645"/>
      <c r="BD23" s="1645"/>
      <c r="BE23" s="1645"/>
      <c r="BF23" s="1645"/>
      <c r="BG23" s="1645"/>
      <c r="BH23" s="1645"/>
      <c r="BI23" s="1645"/>
      <c r="BJ23" s="1645"/>
      <c r="BK23" s="1645"/>
      <c r="BL23" s="1646"/>
      <c r="BM23" s="600"/>
      <c r="BN23" s="583"/>
    </row>
    <row r="24" spans="1:66" ht="20.100000000000001" customHeight="1" x14ac:dyDescent="0.15">
      <c r="A24" s="597"/>
      <c r="B24" s="596" t="s">
        <v>828</v>
      </c>
      <c r="C24" s="598"/>
      <c r="D24" s="598"/>
      <c r="E24" s="598"/>
      <c r="F24" s="598"/>
      <c r="G24" s="598"/>
      <c r="H24" s="598"/>
      <c r="I24" s="598"/>
      <c r="J24" s="598"/>
      <c r="K24" s="598"/>
      <c r="L24" s="598"/>
      <c r="M24" s="598"/>
      <c r="N24" s="598"/>
      <c r="O24" s="598"/>
      <c r="P24" s="598"/>
      <c r="Q24" s="598"/>
      <c r="R24" s="598"/>
      <c r="S24" s="598"/>
      <c r="T24" s="598"/>
      <c r="U24" s="598"/>
      <c r="V24" s="598"/>
      <c r="W24" s="598"/>
      <c r="X24" s="598"/>
      <c r="Y24" s="598"/>
      <c r="Z24" s="598"/>
      <c r="AA24" s="598"/>
      <c r="AB24" s="598"/>
      <c r="AC24" s="598"/>
      <c r="AD24" s="598"/>
      <c r="AE24" s="598"/>
      <c r="AF24" s="598"/>
      <c r="AG24" s="598"/>
      <c r="AH24" s="598"/>
      <c r="AI24" s="598"/>
      <c r="AJ24" s="598"/>
      <c r="AK24" s="1647"/>
      <c r="AL24" s="1648"/>
      <c r="AM24" s="1648"/>
      <c r="AN24" s="1648"/>
      <c r="AO24" s="1648"/>
      <c r="AP24" s="1648"/>
      <c r="AQ24" s="1648"/>
      <c r="AR24" s="1648"/>
      <c r="AS24" s="1648"/>
      <c r="AT24" s="1648"/>
      <c r="AU24" s="1648"/>
      <c r="AV24" s="1648"/>
      <c r="AW24" s="1648"/>
      <c r="AX24" s="1648"/>
      <c r="AY24" s="1648"/>
      <c r="AZ24" s="1648"/>
      <c r="BA24" s="1648"/>
      <c r="BB24" s="1648"/>
      <c r="BC24" s="1648"/>
      <c r="BD24" s="1648"/>
      <c r="BE24" s="1648"/>
      <c r="BF24" s="1648"/>
      <c r="BG24" s="1648"/>
      <c r="BH24" s="1648"/>
      <c r="BI24" s="1648"/>
      <c r="BJ24" s="1648"/>
      <c r="BK24" s="1648"/>
      <c r="BL24" s="1649"/>
      <c r="BM24" s="600"/>
      <c r="BN24" s="583"/>
    </row>
    <row r="25" spans="1:66" ht="20.100000000000001" customHeight="1" x14ac:dyDescent="0.15">
      <c r="A25" s="597"/>
      <c r="B25" s="596" t="s">
        <v>829</v>
      </c>
      <c r="C25" s="598"/>
      <c r="D25" s="598"/>
      <c r="E25" s="598"/>
      <c r="F25" s="598"/>
      <c r="G25" s="598"/>
      <c r="H25" s="598"/>
      <c r="I25" s="598"/>
      <c r="J25" s="598"/>
      <c r="K25" s="598"/>
      <c r="L25" s="598"/>
      <c r="M25" s="598"/>
      <c r="N25" s="598"/>
      <c r="O25" s="598"/>
      <c r="P25" s="598"/>
      <c r="Q25" s="598"/>
      <c r="R25" s="598"/>
      <c r="S25" s="598"/>
      <c r="T25" s="598"/>
      <c r="U25" s="598"/>
      <c r="V25" s="598"/>
      <c r="W25" s="598"/>
      <c r="X25" s="598"/>
      <c r="Y25" s="598"/>
      <c r="Z25" s="598"/>
      <c r="AA25" s="598"/>
      <c r="AB25" s="598"/>
      <c r="AC25" s="598"/>
      <c r="AD25" s="598"/>
      <c r="AE25" s="598"/>
      <c r="AF25" s="598"/>
      <c r="AG25" s="598"/>
      <c r="AH25" s="598"/>
      <c r="AI25" s="598"/>
      <c r="AJ25" s="598"/>
      <c r="AK25" s="1650"/>
      <c r="AL25" s="1651"/>
      <c r="AM25" s="1651"/>
      <c r="AN25" s="1651"/>
      <c r="AO25" s="1651"/>
      <c r="AP25" s="1651"/>
      <c r="AQ25" s="1651"/>
      <c r="AR25" s="1651"/>
      <c r="AS25" s="1651"/>
      <c r="AT25" s="1651"/>
      <c r="AU25" s="1651"/>
      <c r="AV25" s="1651"/>
      <c r="AW25" s="1651"/>
      <c r="AX25" s="1651"/>
      <c r="AY25" s="1651"/>
      <c r="AZ25" s="1651"/>
      <c r="BA25" s="1651"/>
      <c r="BB25" s="1651"/>
      <c r="BC25" s="1651"/>
      <c r="BD25" s="1651"/>
      <c r="BE25" s="1651"/>
      <c r="BF25" s="1651"/>
      <c r="BG25" s="1651"/>
      <c r="BH25" s="1651"/>
      <c r="BI25" s="1651"/>
      <c r="BJ25" s="1651"/>
      <c r="BK25" s="1651"/>
      <c r="BL25" s="1652"/>
      <c r="BM25" s="600"/>
      <c r="BN25" s="583"/>
    </row>
    <row r="26" spans="1:66" ht="20.100000000000001" customHeight="1" x14ac:dyDescent="0.15">
      <c r="A26" s="592"/>
      <c r="B26" s="584" t="s">
        <v>830</v>
      </c>
      <c r="C26" s="593"/>
      <c r="D26" s="593"/>
      <c r="E26" s="593"/>
      <c r="F26" s="593"/>
      <c r="G26" s="593"/>
      <c r="H26" s="593"/>
      <c r="I26" s="593"/>
      <c r="J26" s="593"/>
      <c r="K26" s="593"/>
      <c r="L26" s="593"/>
      <c r="M26" s="593"/>
      <c r="N26" s="593"/>
      <c r="O26" s="593"/>
      <c r="P26" s="593"/>
      <c r="Q26" s="593"/>
      <c r="R26" s="593"/>
      <c r="S26" s="593"/>
      <c r="T26" s="593"/>
      <c r="U26" s="593"/>
      <c r="V26" s="593"/>
      <c r="W26" s="593"/>
      <c r="X26" s="593"/>
      <c r="Y26" s="593"/>
      <c r="Z26" s="593"/>
      <c r="AA26" s="593"/>
      <c r="AB26" s="593"/>
      <c r="AC26" s="593"/>
      <c r="AD26" s="593"/>
      <c r="AE26" s="593"/>
      <c r="AF26" s="593"/>
      <c r="AG26" s="593"/>
      <c r="AH26" s="593"/>
      <c r="AI26" s="593"/>
      <c r="AJ26" s="593"/>
      <c r="AK26" s="593"/>
      <c r="AL26" s="593"/>
      <c r="AM26" s="593"/>
      <c r="AN26" s="593"/>
      <c r="AO26" s="593"/>
      <c r="AP26" s="593"/>
      <c r="AQ26" s="593"/>
      <c r="AR26" s="593"/>
      <c r="AS26" s="593"/>
      <c r="AT26" s="593"/>
      <c r="AU26" s="593"/>
      <c r="AV26" s="593"/>
      <c r="AW26" s="593"/>
      <c r="AX26" s="593"/>
      <c r="AY26" s="593"/>
      <c r="AZ26" s="593"/>
      <c r="BA26" s="593"/>
      <c r="BB26" s="593"/>
      <c r="BC26" s="593"/>
      <c r="BD26" s="593"/>
      <c r="BE26" s="593"/>
      <c r="BF26" s="593"/>
      <c r="BG26" s="593"/>
      <c r="BH26" s="593"/>
      <c r="BI26" s="593"/>
      <c r="BJ26" s="593"/>
      <c r="BK26" s="593"/>
      <c r="BL26" s="593"/>
      <c r="BM26" s="595"/>
      <c r="BN26" s="583"/>
    </row>
    <row r="27" spans="1:66" ht="20.100000000000001" customHeight="1" x14ac:dyDescent="0.15">
      <c r="A27" s="592"/>
      <c r="B27" s="593"/>
      <c r="C27" s="593"/>
      <c r="D27" s="593"/>
      <c r="E27" s="593"/>
      <c r="F27" s="593"/>
      <c r="G27" s="593"/>
      <c r="H27" s="593"/>
      <c r="I27" s="593"/>
      <c r="J27" s="593"/>
      <c r="K27" s="593"/>
      <c r="L27" s="593"/>
      <c r="M27" s="593"/>
      <c r="N27" s="593"/>
      <c r="O27" s="593"/>
      <c r="P27" s="593"/>
      <c r="Q27" s="593"/>
      <c r="R27" s="593"/>
      <c r="S27" s="593"/>
      <c r="T27" s="593"/>
      <c r="U27" s="593"/>
      <c r="V27" s="593"/>
      <c r="W27" s="593"/>
      <c r="X27" s="593"/>
      <c r="Y27" s="593"/>
      <c r="Z27" s="593"/>
      <c r="AA27" s="593"/>
      <c r="AB27" s="593"/>
      <c r="AC27" s="593"/>
      <c r="AD27" s="593"/>
      <c r="AE27" s="593"/>
      <c r="AF27" s="593"/>
      <c r="AG27" s="593"/>
      <c r="AH27" s="593"/>
      <c r="AI27" s="593"/>
      <c r="AJ27" s="593"/>
      <c r="AK27" s="593"/>
      <c r="AL27" s="593"/>
      <c r="AM27" s="593"/>
      <c r="AN27" s="593"/>
      <c r="AO27" s="593"/>
      <c r="AP27" s="593"/>
      <c r="AQ27" s="593"/>
      <c r="AR27" s="593"/>
      <c r="AS27" s="593"/>
      <c r="AT27" s="593"/>
      <c r="AU27" s="593"/>
      <c r="AV27" s="593"/>
      <c r="AW27" s="593"/>
      <c r="AX27" s="593"/>
      <c r="AY27" s="593"/>
      <c r="AZ27" s="593"/>
      <c r="BA27" s="593"/>
      <c r="BB27" s="593"/>
      <c r="BC27" s="593"/>
      <c r="BD27" s="593"/>
      <c r="BE27" s="593"/>
      <c r="BF27" s="593"/>
      <c r="BG27" s="593"/>
      <c r="BH27" s="593"/>
      <c r="BI27" s="593"/>
      <c r="BJ27" s="593"/>
      <c r="BK27" s="593"/>
      <c r="BL27" s="593"/>
      <c r="BM27" s="595"/>
      <c r="BN27" s="583"/>
    </row>
    <row r="28" spans="1:66" ht="20.100000000000001" customHeight="1" x14ac:dyDescent="0.15">
      <c r="A28" s="597" t="s">
        <v>831</v>
      </c>
      <c r="B28" s="593"/>
      <c r="C28" s="593"/>
      <c r="D28" s="593"/>
      <c r="E28" s="593"/>
      <c r="F28" s="593"/>
      <c r="G28" s="593"/>
      <c r="H28" s="593"/>
      <c r="I28" s="593"/>
      <c r="J28" s="593"/>
      <c r="K28" s="593"/>
      <c r="L28" s="593"/>
      <c r="M28" s="593"/>
      <c r="N28" s="593"/>
      <c r="O28" s="593"/>
      <c r="P28" s="593" t="s">
        <v>834</v>
      </c>
      <c r="Q28" s="593"/>
      <c r="R28" s="1653" t="str">
        <f>IF(入力シート!E204="","",IF(入力シート!E204="選択してください","",入力シート!E204))</f>
        <v/>
      </c>
      <c r="S28" s="1653"/>
      <c r="T28" s="1653"/>
      <c r="U28" s="1653"/>
      <c r="V28" s="1653"/>
      <c r="W28" s="1653"/>
      <c r="X28" s="1653"/>
      <c r="Y28" s="1653"/>
      <c r="Z28" s="1653"/>
      <c r="AA28" s="1653"/>
      <c r="AB28" s="1653"/>
      <c r="AC28" s="1653"/>
      <c r="AD28" s="593"/>
      <c r="AE28" s="593" t="s">
        <v>842</v>
      </c>
      <c r="AF28" s="593"/>
      <c r="AG28" s="593"/>
      <c r="AH28" s="593"/>
      <c r="AI28" s="593"/>
      <c r="AJ28" s="593"/>
      <c r="AK28" s="593"/>
      <c r="AL28" s="593"/>
      <c r="AM28" s="593"/>
      <c r="AN28" s="593"/>
      <c r="AO28" s="593"/>
      <c r="AP28" s="593"/>
      <c r="AQ28" s="593"/>
      <c r="AR28" s="593"/>
      <c r="AS28" s="593"/>
      <c r="AT28" s="593"/>
      <c r="AU28" s="593"/>
      <c r="AV28" s="593"/>
      <c r="AW28" s="593"/>
      <c r="AX28" s="593"/>
      <c r="AY28" s="593"/>
      <c r="AZ28" s="593"/>
      <c r="BA28" s="593"/>
      <c r="BB28" s="593"/>
      <c r="BC28" s="593"/>
      <c r="BD28" s="593"/>
      <c r="BE28" s="593"/>
      <c r="BF28" s="593"/>
      <c r="BG28" s="593"/>
      <c r="BH28" s="593"/>
      <c r="BI28" s="593"/>
      <c r="BJ28" s="593"/>
      <c r="BK28" s="593"/>
      <c r="BL28" s="593"/>
      <c r="BM28" s="595"/>
      <c r="BN28" s="583"/>
    </row>
    <row r="29" spans="1:66" ht="20.100000000000001" customHeight="1" x14ac:dyDescent="0.15">
      <c r="A29" s="592"/>
      <c r="B29" s="593"/>
      <c r="C29" s="621" t="s">
        <v>832</v>
      </c>
      <c r="D29" s="593"/>
      <c r="E29" s="593"/>
      <c r="F29" s="593"/>
      <c r="G29" s="593"/>
      <c r="H29" s="593"/>
      <c r="I29" s="593"/>
      <c r="J29" s="593"/>
      <c r="K29" s="593"/>
      <c r="L29" s="593"/>
      <c r="M29" s="593"/>
      <c r="N29" s="593"/>
      <c r="O29" s="593"/>
      <c r="P29" s="593"/>
      <c r="Q29" s="593"/>
      <c r="R29" s="593"/>
      <c r="S29" s="593"/>
      <c r="T29" s="593"/>
      <c r="U29" s="593"/>
      <c r="V29" s="593"/>
      <c r="W29" s="593"/>
      <c r="X29" s="593"/>
      <c r="Y29" s="593"/>
      <c r="Z29" s="593"/>
      <c r="AA29" s="593"/>
      <c r="AB29" s="593"/>
      <c r="AC29" s="593"/>
      <c r="AD29" s="593"/>
      <c r="AE29" s="593"/>
      <c r="AF29" s="593"/>
      <c r="AG29" s="593"/>
      <c r="AH29" s="593"/>
      <c r="AI29" s="593"/>
      <c r="AJ29" s="593"/>
      <c r="AK29" s="593"/>
      <c r="AL29" s="593"/>
      <c r="AM29" s="593"/>
      <c r="AN29" s="593"/>
      <c r="AO29" s="593"/>
      <c r="AP29" s="593"/>
      <c r="AQ29" s="593"/>
      <c r="AR29" s="593"/>
      <c r="AS29" s="593"/>
      <c r="AT29" s="593"/>
      <c r="AU29" s="593"/>
      <c r="AV29" s="593"/>
      <c r="AW29" s="593"/>
      <c r="AX29" s="593"/>
      <c r="AY29" s="593"/>
      <c r="AZ29" s="593"/>
      <c r="BA29" s="593"/>
      <c r="BB29" s="593"/>
      <c r="BC29" s="593"/>
      <c r="BD29" s="593"/>
      <c r="BE29" s="593"/>
      <c r="BF29" s="593"/>
      <c r="BG29" s="593"/>
      <c r="BH29" s="593"/>
      <c r="BI29" s="593"/>
      <c r="BJ29" s="593"/>
      <c r="BK29" s="593"/>
      <c r="BL29" s="593"/>
      <c r="BM29" s="595"/>
      <c r="BN29" s="583"/>
    </row>
    <row r="30" spans="1:66" ht="20.100000000000001" customHeight="1" x14ac:dyDescent="0.15">
      <c r="A30" s="592"/>
      <c r="B30" s="593"/>
      <c r="C30" s="593"/>
      <c r="D30" s="593"/>
      <c r="E30" s="593"/>
      <c r="F30" s="593"/>
      <c r="G30" s="593"/>
      <c r="H30" s="593"/>
      <c r="I30" s="593"/>
      <c r="J30" s="593"/>
      <c r="K30" s="593"/>
      <c r="L30" s="593"/>
      <c r="M30" s="593"/>
      <c r="N30" s="593"/>
      <c r="O30" s="593"/>
      <c r="P30" s="593"/>
      <c r="Q30" s="593"/>
      <c r="R30" s="593"/>
      <c r="S30" s="593"/>
      <c r="T30" s="593"/>
      <c r="U30" s="593"/>
      <c r="V30" s="593"/>
      <c r="W30" s="593"/>
      <c r="X30" s="593"/>
      <c r="Y30" s="593"/>
      <c r="Z30" s="593"/>
      <c r="AA30" s="593"/>
      <c r="AB30" s="593"/>
      <c r="AC30" s="593"/>
      <c r="AD30" s="593"/>
      <c r="AE30" s="593"/>
      <c r="AF30" s="593"/>
      <c r="AG30" s="593"/>
      <c r="AH30" s="593"/>
      <c r="AI30" s="593"/>
      <c r="AJ30" s="593"/>
      <c r="AK30" s="593"/>
      <c r="AL30" s="593"/>
      <c r="AM30" s="593"/>
      <c r="AN30" s="593"/>
      <c r="AO30" s="593"/>
      <c r="AP30" s="593"/>
      <c r="AQ30" s="593"/>
      <c r="AR30" s="593"/>
      <c r="AS30" s="593"/>
      <c r="AT30" s="593"/>
      <c r="AU30" s="593"/>
      <c r="AV30" s="593"/>
      <c r="AW30" s="593"/>
      <c r="AX30" s="593"/>
      <c r="AY30" s="593"/>
      <c r="AZ30" s="593"/>
      <c r="BA30" s="593"/>
      <c r="BB30" s="593"/>
      <c r="BC30" s="593"/>
      <c r="BD30" s="593"/>
      <c r="BE30" s="593"/>
      <c r="BF30" s="593"/>
      <c r="BG30" s="593"/>
      <c r="BH30" s="593"/>
      <c r="BI30" s="593"/>
      <c r="BJ30" s="593"/>
      <c r="BK30" s="593"/>
      <c r="BL30" s="593"/>
      <c r="BM30" s="595"/>
      <c r="BN30" s="583"/>
    </row>
    <row r="31" spans="1:66" ht="20.100000000000001" customHeight="1" x14ac:dyDescent="0.15">
      <c r="A31" s="597" t="s">
        <v>833</v>
      </c>
      <c r="B31" s="593"/>
      <c r="C31" s="593"/>
      <c r="D31" s="593"/>
      <c r="E31" s="593"/>
      <c r="F31" s="593"/>
      <c r="G31" s="593"/>
      <c r="H31" s="593"/>
      <c r="I31" s="593"/>
      <c r="J31" s="593"/>
      <c r="K31" s="593"/>
      <c r="L31" s="593"/>
      <c r="M31" s="593"/>
      <c r="N31" s="593"/>
      <c r="O31" s="593"/>
      <c r="P31" s="593" t="s">
        <v>834</v>
      </c>
      <c r="Q31" s="593"/>
      <c r="R31" s="1653" t="str">
        <f>IF(入力シート!E205="","",IF(入力シート!E205="選択してください","",入力シート!E205))</f>
        <v/>
      </c>
      <c r="S31" s="1653"/>
      <c r="T31" s="1653"/>
      <c r="U31" s="1653"/>
      <c r="V31" s="1653"/>
      <c r="W31" s="1653"/>
      <c r="X31" s="1653"/>
      <c r="Y31" s="1653"/>
      <c r="Z31" s="1653"/>
      <c r="AA31" s="1653"/>
      <c r="AB31" s="1653"/>
      <c r="AC31" s="1653"/>
      <c r="AD31" s="593"/>
      <c r="AE31" s="593" t="s">
        <v>843</v>
      </c>
      <c r="AF31" s="593"/>
      <c r="AG31" s="593" t="s">
        <v>835</v>
      </c>
      <c r="AH31" s="593"/>
      <c r="AI31" s="593"/>
      <c r="AJ31" s="593"/>
      <c r="AK31" s="593"/>
      <c r="AL31" s="593"/>
      <c r="AM31" s="593"/>
      <c r="AN31" s="593"/>
      <c r="AO31" s="593" t="s">
        <v>834</v>
      </c>
      <c r="AP31" s="593"/>
      <c r="AQ31" s="1653" t="str">
        <f>IF(入力シート!E206="","",IF(入力シート!E206="選択してください","",入力シート!E206))</f>
        <v/>
      </c>
      <c r="AR31" s="1653"/>
      <c r="AS31" s="1653"/>
      <c r="AT31" s="1653"/>
      <c r="AU31" s="1653"/>
      <c r="AV31" s="1653"/>
      <c r="AW31" s="1653"/>
      <c r="AX31" s="1653"/>
      <c r="AY31" s="1653"/>
      <c r="AZ31" s="1653"/>
      <c r="BA31" s="1653"/>
      <c r="BB31" s="1653"/>
      <c r="BC31" s="593"/>
      <c r="BD31" s="593" t="s">
        <v>843</v>
      </c>
      <c r="BE31" s="593"/>
      <c r="BF31" s="593"/>
      <c r="BG31" s="593"/>
      <c r="BH31" s="593"/>
      <c r="BI31" s="593"/>
      <c r="BJ31" s="593"/>
      <c r="BK31" s="593"/>
      <c r="BL31" s="593"/>
      <c r="BM31" s="595"/>
      <c r="BN31" s="583"/>
    </row>
    <row r="32" spans="1:66" ht="20.100000000000001" customHeight="1" x14ac:dyDescent="0.15">
      <c r="A32" s="592"/>
      <c r="B32" s="593" t="s">
        <v>836</v>
      </c>
      <c r="C32" s="593"/>
      <c r="D32" s="593"/>
      <c r="E32" s="593"/>
      <c r="F32" s="593"/>
      <c r="G32" s="593"/>
      <c r="H32" s="593"/>
      <c r="I32" s="593"/>
      <c r="J32" s="593"/>
      <c r="K32" s="593"/>
      <c r="L32" s="593"/>
      <c r="M32" s="593"/>
      <c r="N32" s="593"/>
      <c r="O32" s="593"/>
      <c r="P32" s="593"/>
      <c r="Q32" s="593"/>
      <c r="R32" s="593"/>
      <c r="S32" s="593"/>
      <c r="T32" s="593"/>
      <c r="U32" s="593"/>
      <c r="V32" s="593"/>
      <c r="W32" s="593"/>
      <c r="X32" s="593"/>
      <c r="Y32" s="593"/>
      <c r="Z32" s="593"/>
      <c r="AA32" s="593"/>
      <c r="AB32" s="593"/>
      <c r="AC32" s="593"/>
      <c r="AD32" s="593"/>
      <c r="AE32" s="593"/>
      <c r="AF32" s="593"/>
      <c r="AG32" s="593" t="s">
        <v>837</v>
      </c>
      <c r="AH32" s="593"/>
      <c r="AI32" s="593"/>
      <c r="AJ32" s="593"/>
      <c r="AK32" s="593"/>
      <c r="AL32" s="593"/>
      <c r="AM32" s="593"/>
      <c r="AN32" s="593"/>
      <c r="AO32" s="593"/>
      <c r="AP32" s="593"/>
      <c r="AQ32" s="593"/>
      <c r="AR32" s="593"/>
      <c r="AS32" s="593"/>
      <c r="AT32" s="593"/>
      <c r="AU32" s="593"/>
      <c r="AV32" s="593"/>
      <c r="AW32" s="593"/>
      <c r="AX32" s="593"/>
      <c r="AY32" s="593"/>
      <c r="AZ32" s="593"/>
      <c r="BA32" s="593"/>
      <c r="BB32" s="593"/>
      <c r="BC32" s="593"/>
      <c r="BD32" s="593"/>
      <c r="BE32" s="593"/>
      <c r="BF32" s="593"/>
      <c r="BG32" s="593"/>
      <c r="BH32" s="593"/>
      <c r="BI32" s="593"/>
      <c r="BJ32" s="593"/>
      <c r="BK32" s="593"/>
      <c r="BL32" s="593"/>
      <c r="BM32" s="595"/>
      <c r="BN32" s="583"/>
    </row>
    <row r="33" spans="1:66" ht="20.100000000000001" customHeight="1" x14ac:dyDescent="0.15">
      <c r="A33" s="592"/>
      <c r="B33" s="1632"/>
      <c r="C33" s="1633"/>
      <c r="D33" s="1633"/>
      <c r="E33" s="1633"/>
      <c r="F33" s="1633"/>
      <c r="G33" s="1633"/>
      <c r="H33" s="1633"/>
      <c r="I33" s="1633"/>
      <c r="J33" s="1633"/>
      <c r="K33" s="1633"/>
      <c r="L33" s="1633"/>
      <c r="M33" s="1633"/>
      <c r="N33" s="1633"/>
      <c r="O33" s="1633"/>
      <c r="P33" s="1633"/>
      <c r="Q33" s="1633"/>
      <c r="R33" s="1633"/>
      <c r="S33" s="1633"/>
      <c r="T33" s="1633"/>
      <c r="U33" s="1633"/>
      <c r="V33" s="1633"/>
      <c r="W33" s="1633"/>
      <c r="X33" s="1633"/>
      <c r="Y33" s="1633"/>
      <c r="Z33" s="1633"/>
      <c r="AA33" s="1633"/>
      <c r="AB33" s="1633"/>
      <c r="AC33" s="1633"/>
      <c r="AD33" s="1633"/>
      <c r="AE33" s="1633"/>
      <c r="AF33" s="1633"/>
      <c r="AG33" s="1633"/>
      <c r="AH33" s="1633"/>
      <c r="AI33" s="1633"/>
      <c r="AJ33" s="1633"/>
      <c r="AK33" s="1633"/>
      <c r="AL33" s="1633"/>
      <c r="AM33" s="1633"/>
      <c r="AN33" s="1633"/>
      <c r="AO33" s="1633"/>
      <c r="AP33" s="1633"/>
      <c r="AQ33" s="1633"/>
      <c r="AR33" s="1633"/>
      <c r="AS33" s="1633"/>
      <c r="AT33" s="1633"/>
      <c r="AU33" s="1633"/>
      <c r="AV33" s="1633"/>
      <c r="AW33" s="1633"/>
      <c r="AX33" s="1633"/>
      <c r="AY33" s="1633"/>
      <c r="AZ33" s="1633"/>
      <c r="BA33" s="1633"/>
      <c r="BB33" s="1633"/>
      <c r="BC33" s="1633"/>
      <c r="BD33" s="1633"/>
      <c r="BE33" s="1633"/>
      <c r="BF33" s="1633"/>
      <c r="BG33" s="1633"/>
      <c r="BH33" s="1633"/>
      <c r="BI33" s="1633"/>
      <c r="BJ33" s="1633"/>
      <c r="BK33" s="1633"/>
      <c r="BL33" s="1634"/>
      <c r="BM33" s="595"/>
      <c r="BN33" s="583"/>
    </row>
    <row r="34" spans="1:66" ht="20.100000000000001" customHeight="1" x14ac:dyDescent="0.15">
      <c r="A34" s="592"/>
      <c r="B34" s="1635"/>
      <c r="C34" s="1636"/>
      <c r="D34" s="1636"/>
      <c r="E34" s="1636"/>
      <c r="F34" s="1636"/>
      <c r="G34" s="1636"/>
      <c r="H34" s="1636"/>
      <c r="I34" s="1636"/>
      <c r="J34" s="1636"/>
      <c r="K34" s="1636"/>
      <c r="L34" s="1636"/>
      <c r="M34" s="1636"/>
      <c r="N34" s="1636"/>
      <c r="O34" s="1636"/>
      <c r="P34" s="1636"/>
      <c r="Q34" s="1636"/>
      <c r="R34" s="1636"/>
      <c r="S34" s="1636"/>
      <c r="T34" s="1636"/>
      <c r="U34" s="1636"/>
      <c r="V34" s="1636"/>
      <c r="W34" s="1636"/>
      <c r="X34" s="1636"/>
      <c r="Y34" s="1636"/>
      <c r="Z34" s="1636"/>
      <c r="AA34" s="1636"/>
      <c r="AB34" s="1636"/>
      <c r="AC34" s="1636"/>
      <c r="AD34" s="1636"/>
      <c r="AE34" s="1636"/>
      <c r="AF34" s="1636"/>
      <c r="AG34" s="1636"/>
      <c r="AH34" s="1636"/>
      <c r="AI34" s="1636"/>
      <c r="AJ34" s="1636"/>
      <c r="AK34" s="1636"/>
      <c r="AL34" s="1636"/>
      <c r="AM34" s="1636"/>
      <c r="AN34" s="1636"/>
      <c r="AO34" s="1636"/>
      <c r="AP34" s="1636"/>
      <c r="AQ34" s="1636"/>
      <c r="AR34" s="1636"/>
      <c r="AS34" s="1636"/>
      <c r="AT34" s="1636"/>
      <c r="AU34" s="1636"/>
      <c r="AV34" s="1636"/>
      <c r="AW34" s="1636"/>
      <c r="AX34" s="1636"/>
      <c r="AY34" s="1636"/>
      <c r="AZ34" s="1636"/>
      <c r="BA34" s="1636"/>
      <c r="BB34" s="1636"/>
      <c r="BC34" s="1636"/>
      <c r="BD34" s="1636"/>
      <c r="BE34" s="1636"/>
      <c r="BF34" s="1636"/>
      <c r="BG34" s="1636"/>
      <c r="BH34" s="1636"/>
      <c r="BI34" s="1636"/>
      <c r="BJ34" s="1636"/>
      <c r="BK34" s="1636"/>
      <c r="BL34" s="1637"/>
      <c r="BM34" s="595"/>
      <c r="BN34" s="583"/>
    </row>
    <row r="35" spans="1:66" ht="20.100000000000001" customHeight="1" x14ac:dyDescent="0.15">
      <c r="A35" s="592"/>
      <c r="B35" s="1635"/>
      <c r="C35" s="1636"/>
      <c r="D35" s="1636"/>
      <c r="E35" s="1636"/>
      <c r="F35" s="1636"/>
      <c r="G35" s="1636"/>
      <c r="H35" s="1636"/>
      <c r="I35" s="1636"/>
      <c r="J35" s="1636"/>
      <c r="K35" s="1636"/>
      <c r="L35" s="1636"/>
      <c r="M35" s="1636"/>
      <c r="N35" s="1636"/>
      <c r="O35" s="1636"/>
      <c r="P35" s="1636"/>
      <c r="Q35" s="1636"/>
      <c r="R35" s="1636"/>
      <c r="S35" s="1636"/>
      <c r="T35" s="1636"/>
      <c r="U35" s="1636"/>
      <c r="V35" s="1636"/>
      <c r="W35" s="1636"/>
      <c r="X35" s="1636"/>
      <c r="Y35" s="1636"/>
      <c r="Z35" s="1636"/>
      <c r="AA35" s="1636"/>
      <c r="AB35" s="1636"/>
      <c r="AC35" s="1636"/>
      <c r="AD35" s="1636"/>
      <c r="AE35" s="1636"/>
      <c r="AF35" s="1636"/>
      <c r="AG35" s="1636"/>
      <c r="AH35" s="1636"/>
      <c r="AI35" s="1636"/>
      <c r="AJ35" s="1636"/>
      <c r="AK35" s="1636"/>
      <c r="AL35" s="1636"/>
      <c r="AM35" s="1636"/>
      <c r="AN35" s="1636"/>
      <c r="AO35" s="1636"/>
      <c r="AP35" s="1636"/>
      <c r="AQ35" s="1636"/>
      <c r="AR35" s="1636"/>
      <c r="AS35" s="1636"/>
      <c r="AT35" s="1636"/>
      <c r="AU35" s="1636"/>
      <c r="AV35" s="1636"/>
      <c r="AW35" s="1636"/>
      <c r="AX35" s="1636"/>
      <c r="AY35" s="1636"/>
      <c r="AZ35" s="1636"/>
      <c r="BA35" s="1636"/>
      <c r="BB35" s="1636"/>
      <c r="BC35" s="1636"/>
      <c r="BD35" s="1636"/>
      <c r="BE35" s="1636"/>
      <c r="BF35" s="1636"/>
      <c r="BG35" s="1636"/>
      <c r="BH35" s="1636"/>
      <c r="BI35" s="1636"/>
      <c r="BJ35" s="1636"/>
      <c r="BK35" s="1636"/>
      <c r="BL35" s="1637"/>
      <c r="BM35" s="595"/>
      <c r="BN35" s="583"/>
    </row>
    <row r="36" spans="1:66" ht="20.100000000000001" customHeight="1" x14ac:dyDescent="0.15">
      <c r="A36" s="592"/>
      <c r="B36" s="1635"/>
      <c r="C36" s="1636"/>
      <c r="D36" s="1636"/>
      <c r="E36" s="1636"/>
      <c r="F36" s="1636"/>
      <c r="G36" s="1636"/>
      <c r="H36" s="1636"/>
      <c r="I36" s="1636"/>
      <c r="J36" s="1636"/>
      <c r="K36" s="1636"/>
      <c r="L36" s="1636"/>
      <c r="M36" s="1636"/>
      <c r="N36" s="1636"/>
      <c r="O36" s="1636"/>
      <c r="P36" s="1636"/>
      <c r="Q36" s="1636"/>
      <c r="R36" s="1636"/>
      <c r="S36" s="1636"/>
      <c r="T36" s="1636"/>
      <c r="U36" s="1636"/>
      <c r="V36" s="1636"/>
      <c r="W36" s="1636"/>
      <c r="X36" s="1636"/>
      <c r="Y36" s="1636"/>
      <c r="Z36" s="1636"/>
      <c r="AA36" s="1636"/>
      <c r="AB36" s="1636"/>
      <c r="AC36" s="1636"/>
      <c r="AD36" s="1636"/>
      <c r="AE36" s="1636"/>
      <c r="AF36" s="1636"/>
      <c r="AG36" s="1636"/>
      <c r="AH36" s="1636"/>
      <c r="AI36" s="1636"/>
      <c r="AJ36" s="1636"/>
      <c r="AK36" s="1636"/>
      <c r="AL36" s="1636"/>
      <c r="AM36" s="1636"/>
      <c r="AN36" s="1636"/>
      <c r="AO36" s="1636"/>
      <c r="AP36" s="1636"/>
      <c r="AQ36" s="1636"/>
      <c r="AR36" s="1636"/>
      <c r="AS36" s="1636"/>
      <c r="AT36" s="1636"/>
      <c r="AU36" s="1636"/>
      <c r="AV36" s="1636"/>
      <c r="AW36" s="1636"/>
      <c r="AX36" s="1636"/>
      <c r="AY36" s="1636"/>
      <c r="AZ36" s="1636"/>
      <c r="BA36" s="1636"/>
      <c r="BB36" s="1636"/>
      <c r="BC36" s="1636"/>
      <c r="BD36" s="1636"/>
      <c r="BE36" s="1636"/>
      <c r="BF36" s="1636"/>
      <c r="BG36" s="1636"/>
      <c r="BH36" s="1636"/>
      <c r="BI36" s="1636"/>
      <c r="BJ36" s="1636"/>
      <c r="BK36" s="1636"/>
      <c r="BL36" s="1637"/>
      <c r="BM36" s="595"/>
      <c r="BN36" s="583"/>
    </row>
    <row r="37" spans="1:66" ht="20.100000000000001" customHeight="1" x14ac:dyDescent="0.15">
      <c r="A37" s="592"/>
      <c r="B37" s="1635"/>
      <c r="C37" s="1636"/>
      <c r="D37" s="1636"/>
      <c r="E37" s="1636"/>
      <c r="F37" s="1636"/>
      <c r="G37" s="1636"/>
      <c r="H37" s="1636"/>
      <c r="I37" s="1636"/>
      <c r="J37" s="1636"/>
      <c r="K37" s="1636"/>
      <c r="L37" s="1636"/>
      <c r="M37" s="1636"/>
      <c r="N37" s="1636"/>
      <c r="O37" s="1636"/>
      <c r="P37" s="1636"/>
      <c r="Q37" s="1636"/>
      <c r="R37" s="1636"/>
      <c r="S37" s="1636"/>
      <c r="T37" s="1636"/>
      <c r="U37" s="1636"/>
      <c r="V37" s="1636"/>
      <c r="W37" s="1636"/>
      <c r="X37" s="1636"/>
      <c r="Y37" s="1636"/>
      <c r="Z37" s="1636"/>
      <c r="AA37" s="1636"/>
      <c r="AB37" s="1636"/>
      <c r="AC37" s="1636"/>
      <c r="AD37" s="1636"/>
      <c r="AE37" s="1636"/>
      <c r="AF37" s="1636"/>
      <c r="AG37" s="1636"/>
      <c r="AH37" s="1636"/>
      <c r="AI37" s="1636"/>
      <c r="AJ37" s="1636"/>
      <c r="AK37" s="1636"/>
      <c r="AL37" s="1636"/>
      <c r="AM37" s="1636"/>
      <c r="AN37" s="1636"/>
      <c r="AO37" s="1636"/>
      <c r="AP37" s="1636"/>
      <c r="AQ37" s="1636"/>
      <c r="AR37" s="1636"/>
      <c r="AS37" s="1636"/>
      <c r="AT37" s="1636"/>
      <c r="AU37" s="1636"/>
      <c r="AV37" s="1636"/>
      <c r="AW37" s="1636"/>
      <c r="AX37" s="1636"/>
      <c r="AY37" s="1636"/>
      <c r="AZ37" s="1636"/>
      <c r="BA37" s="1636"/>
      <c r="BB37" s="1636"/>
      <c r="BC37" s="1636"/>
      <c r="BD37" s="1636"/>
      <c r="BE37" s="1636"/>
      <c r="BF37" s="1636"/>
      <c r="BG37" s="1636"/>
      <c r="BH37" s="1636"/>
      <c r="BI37" s="1636"/>
      <c r="BJ37" s="1636"/>
      <c r="BK37" s="1636"/>
      <c r="BL37" s="1637"/>
      <c r="BM37" s="595"/>
      <c r="BN37" s="583"/>
    </row>
    <row r="38" spans="1:66" ht="20.100000000000001" customHeight="1" x14ac:dyDescent="0.15">
      <c r="A38" s="592"/>
      <c r="B38" s="1638"/>
      <c r="C38" s="1639"/>
      <c r="D38" s="1639"/>
      <c r="E38" s="1639"/>
      <c r="F38" s="1639"/>
      <c r="G38" s="1639"/>
      <c r="H38" s="1639"/>
      <c r="I38" s="1639"/>
      <c r="J38" s="1639"/>
      <c r="K38" s="1639"/>
      <c r="L38" s="1639"/>
      <c r="M38" s="1639"/>
      <c r="N38" s="1639"/>
      <c r="O38" s="1639"/>
      <c r="P38" s="1639"/>
      <c r="Q38" s="1639"/>
      <c r="R38" s="1639"/>
      <c r="S38" s="1639"/>
      <c r="T38" s="1639"/>
      <c r="U38" s="1639"/>
      <c r="V38" s="1639"/>
      <c r="W38" s="1639"/>
      <c r="X38" s="1639"/>
      <c r="Y38" s="1639"/>
      <c r="Z38" s="1639"/>
      <c r="AA38" s="1639"/>
      <c r="AB38" s="1639"/>
      <c r="AC38" s="1639"/>
      <c r="AD38" s="1639"/>
      <c r="AE38" s="1639"/>
      <c r="AF38" s="1639"/>
      <c r="AG38" s="1639"/>
      <c r="AH38" s="1639"/>
      <c r="AI38" s="1639"/>
      <c r="AJ38" s="1639"/>
      <c r="AK38" s="1639"/>
      <c r="AL38" s="1639"/>
      <c r="AM38" s="1639"/>
      <c r="AN38" s="1639"/>
      <c r="AO38" s="1639"/>
      <c r="AP38" s="1639"/>
      <c r="AQ38" s="1639"/>
      <c r="AR38" s="1639"/>
      <c r="AS38" s="1639"/>
      <c r="AT38" s="1639"/>
      <c r="AU38" s="1639"/>
      <c r="AV38" s="1639"/>
      <c r="AW38" s="1639"/>
      <c r="AX38" s="1639"/>
      <c r="AY38" s="1639"/>
      <c r="AZ38" s="1639"/>
      <c r="BA38" s="1639"/>
      <c r="BB38" s="1639"/>
      <c r="BC38" s="1639"/>
      <c r="BD38" s="1639"/>
      <c r="BE38" s="1639"/>
      <c r="BF38" s="1639"/>
      <c r="BG38" s="1639"/>
      <c r="BH38" s="1639"/>
      <c r="BI38" s="1639"/>
      <c r="BJ38" s="1639"/>
      <c r="BK38" s="1639"/>
      <c r="BL38" s="1640"/>
      <c r="BM38" s="595"/>
      <c r="BN38" s="583"/>
    </row>
    <row r="39" spans="1:66" ht="20.100000000000001" customHeight="1" x14ac:dyDescent="0.15">
      <c r="A39" s="592"/>
      <c r="B39" s="593"/>
      <c r="C39" s="593"/>
      <c r="D39" s="593"/>
      <c r="E39" s="593"/>
      <c r="F39" s="593"/>
      <c r="G39" s="593"/>
      <c r="H39" s="593"/>
      <c r="I39" s="593"/>
      <c r="J39" s="593"/>
      <c r="K39" s="593"/>
      <c r="L39" s="593"/>
      <c r="M39" s="593"/>
      <c r="N39" s="593"/>
      <c r="O39" s="593"/>
      <c r="P39" s="593"/>
      <c r="Q39" s="593"/>
      <c r="R39" s="593"/>
      <c r="S39" s="593"/>
      <c r="T39" s="593"/>
      <c r="U39" s="593"/>
      <c r="V39" s="593"/>
      <c r="W39" s="593"/>
      <c r="X39" s="593"/>
      <c r="Y39" s="593"/>
      <c r="Z39" s="593"/>
      <c r="AA39" s="593"/>
      <c r="AB39" s="593"/>
      <c r="AC39" s="593"/>
      <c r="AD39" s="593"/>
      <c r="AE39" s="593"/>
      <c r="AF39" s="593"/>
      <c r="AG39" s="593"/>
      <c r="AH39" s="593"/>
      <c r="AI39" s="593"/>
      <c r="AJ39" s="593"/>
      <c r="AK39" s="593"/>
      <c r="AL39" s="593"/>
      <c r="AM39" s="593"/>
      <c r="AN39" s="593"/>
      <c r="AO39" s="593"/>
      <c r="AP39" s="593"/>
      <c r="AQ39" s="593"/>
      <c r="AR39" s="593"/>
      <c r="AS39" s="593"/>
      <c r="AT39" s="593"/>
      <c r="AU39" s="593"/>
      <c r="AV39" s="593"/>
      <c r="AW39" s="593"/>
      <c r="AX39" s="593"/>
      <c r="AY39" s="593"/>
      <c r="AZ39" s="593"/>
      <c r="BA39" s="593"/>
      <c r="BB39" s="593"/>
      <c r="BC39" s="593"/>
      <c r="BD39" s="593"/>
      <c r="BE39" s="593"/>
      <c r="BF39" s="593"/>
      <c r="BG39" s="593"/>
      <c r="BH39" s="593"/>
      <c r="BI39" s="593"/>
      <c r="BJ39" s="593"/>
      <c r="BK39" s="593"/>
      <c r="BL39" s="593"/>
      <c r="BM39" s="595"/>
      <c r="BN39" s="583"/>
    </row>
    <row r="40" spans="1:66" ht="20.100000000000001" customHeight="1" x14ac:dyDescent="0.15">
      <c r="A40" s="1641" t="s">
        <v>838</v>
      </c>
      <c r="B40" s="1642"/>
      <c r="C40" s="1642"/>
      <c r="D40" s="1642"/>
      <c r="E40" s="1642"/>
      <c r="F40" s="1642"/>
      <c r="G40" s="1642"/>
      <c r="H40" s="1642"/>
      <c r="I40" s="1642"/>
      <c r="J40" s="1642"/>
      <c r="K40" s="1642"/>
      <c r="L40" s="1642"/>
      <c r="M40" s="1642"/>
      <c r="N40" s="1642"/>
      <c r="O40" s="1642"/>
      <c r="P40" s="1642"/>
      <c r="Q40" s="1642"/>
      <c r="R40" s="1642"/>
      <c r="S40" s="1642"/>
      <c r="T40" s="1642"/>
      <c r="U40" s="1642"/>
      <c r="V40" s="1642"/>
      <c r="W40" s="1642"/>
      <c r="X40" s="1642"/>
      <c r="Y40" s="1642"/>
      <c r="Z40" s="1642"/>
      <c r="AA40" s="1642"/>
      <c r="AB40" s="1642"/>
      <c r="AC40" s="1642"/>
      <c r="AD40" s="1642"/>
      <c r="AE40" s="1642"/>
      <c r="AF40" s="1642"/>
      <c r="AG40" s="1642"/>
      <c r="AH40" s="1642"/>
      <c r="AI40" s="1642"/>
      <c r="AJ40" s="1642"/>
      <c r="AK40" s="1642"/>
      <c r="AL40" s="1642"/>
      <c r="AM40" s="1642"/>
      <c r="AN40" s="1642"/>
      <c r="AO40" s="1642"/>
      <c r="AP40" s="1642"/>
      <c r="AQ40" s="1642"/>
      <c r="AR40" s="1642"/>
      <c r="AS40" s="1642"/>
      <c r="AT40" s="1642"/>
      <c r="AU40" s="1642"/>
      <c r="AV40" s="1642"/>
      <c r="AW40" s="1642"/>
      <c r="AX40" s="1642"/>
      <c r="AY40" s="1642"/>
      <c r="AZ40" s="1642"/>
      <c r="BA40" s="1642"/>
      <c r="BB40" s="1642"/>
      <c r="BC40" s="1642"/>
      <c r="BD40" s="1642"/>
      <c r="BE40" s="1642"/>
      <c r="BF40" s="1642"/>
      <c r="BG40" s="1642"/>
      <c r="BH40" s="1642"/>
      <c r="BI40" s="1642"/>
      <c r="BJ40" s="1642"/>
      <c r="BK40" s="1642"/>
      <c r="BL40" s="1642"/>
      <c r="BM40" s="1643"/>
      <c r="BN40" s="583"/>
    </row>
    <row r="41" spans="1:66" ht="20.100000000000001" customHeight="1" x14ac:dyDescent="0.15">
      <c r="A41" s="592"/>
      <c r="B41" s="1632"/>
      <c r="C41" s="1633"/>
      <c r="D41" s="1633"/>
      <c r="E41" s="1633"/>
      <c r="F41" s="1633"/>
      <c r="G41" s="1633"/>
      <c r="H41" s="1633"/>
      <c r="I41" s="1633"/>
      <c r="J41" s="1633"/>
      <c r="K41" s="1633"/>
      <c r="L41" s="1633"/>
      <c r="M41" s="1633"/>
      <c r="N41" s="1633"/>
      <c r="O41" s="1633"/>
      <c r="P41" s="1633"/>
      <c r="Q41" s="1633"/>
      <c r="R41" s="1633"/>
      <c r="S41" s="1633"/>
      <c r="T41" s="1633"/>
      <c r="U41" s="1633"/>
      <c r="V41" s="1633"/>
      <c r="W41" s="1633"/>
      <c r="X41" s="1633"/>
      <c r="Y41" s="1633"/>
      <c r="Z41" s="1633"/>
      <c r="AA41" s="1633"/>
      <c r="AB41" s="1633"/>
      <c r="AC41" s="1633"/>
      <c r="AD41" s="1633"/>
      <c r="AE41" s="1633"/>
      <c r="AF41" s="1633"/>
      <c r="AG41" s="1633"/>
      <c r="AH41" s="1633"/>
      <c r="AI41" s="1633"/>
      <c r="AJ41" s="1633"/>
      <c r="AK41" s="1633"/>
      <c r="AL41" s="1633"/>
      <c r="AM41" s="1633"/>
      <c r="AN41" s="1633"/>
      <c r="AO41" s="1633"/>
      <c r="AP41" s="1633"/>
      <c r="AQ41" s="1633"/>
      <c r="AR41" s="1633"/>
      <c r="AS41" s="1633"/>
      <c r="AT41" s="1633"/>
      <c r="AU41" s="1633"/>
      <c r="AV41" s="1633"/>
      <c r="AW41" s="1633"/>
      <c r="AX41" s="1633"/>
      <c r="AY41" s="1633"/>
      <c r="AZ41" s="1633"/>
      <c r="BA41" s="1633"/>
      <c r="BB41" s="1633"/>
      <c r="BC41" s="1633"/>
      <c r="BD41" s="1633"/>
      <c r="BE41" s="1633"/>
      <c r="BF41" s="1633"/>
      <c r="BG41" s="1633"/>
      <c r="BH41" s="1633"/>
      <c r="BI41" s="1633"/>
      <c r="BJ41" s="1633"/>
      <c r="BK41" s="1633"/>
      <c r="BL41" s="1634"/>
      <c r="BM41" s="595"/>
      <c r="BN41" s="583"/>
    </row>
    <row r="42" spans="1:66" ht="20.100000000000001" customHeight="1" x14ac:dyDescent="0.15">
      <c r="A42" s="592"/>
      <c r="B42" s="1635"/>
      <c r="C42" s="1636"/>
      <c r="D42" s="1636"/>
      <c r="E42" s="1636"/>
      <c r="F42" s="1636"/>
      <c r="G42" s="1636"/>
      <c r="H42" s="1636"/>
      <c r="I42" s="1636"/>
      <c r="J42" s="1636"/>
      <c r="K42" s="1636"/>
      <c r="L42" s="1636"/>
      <c r="M42" s="1636"/>
      <c r="N42" s="1636"/>
      <c r="O42" s="1636"/>
      <c r="P42" s="1636"/>
      <c r="Q42" s="1636"/>
      <c r="R42" s="1636"/>
      <c r="S42" s="1636"/>
      <c r="T42" s="1636"/>
      <c r="U42" s="1636"/>
      <c r="V42" s="1636"/>
      <c r="W42" s="1636"/>
      <c r="X42" s="1636"/>
      <c r="Y42" s="1636"/>
      <c r="Z42" s="1636"/>
      <c r="AA42" s="1636"/>
      <c r="AB42" s="1636"/>
      <c r="AC42" s="1636"/>
      <c r="AD42" s="1636"/>
      <c r="AE42" s="1636"/>
      <c r="AF42" s="1636"/>
      <c r="AG42" s="1636"/>
      <c r="AH42" s="1636"/>
      <c r="AI42" s="1636"/>
      <c r="AJ42" s="1636"/>
      <c r="AK42" s="1636"/>
      <c r="AL42" s="1636"/>
      <c r="AM42" s="1636"/>
      <c r="AN42" s="1636"/>
      <c r="AO42" s="1636"/>
      <c r="AP42" s="1636"/>
      <c r="AQ42" s="1636"/>
      <c r="AR42" s="1636"/>
      <c r="AS42" s="1636"/>
      <c r="AT42" s="1636"/>
      <c r="AU42" s="1636"/>
      <c r="AV42" s="1636"/>
      <c r="AW42" s="1636"/>
      <c r="AX42" s="1636"/>
      <c r="AY42" s="1636"/>
      <c r="AZ42" s="1636"/>
      <c r="BA42" s="1636"/>
      <c r="BB42" s="1636"/>
      <c r="BC42" s="1636"/>
      <c r="BD42" s="1636"/>
      <c r="BE42" s="1636"/>
      <c r="BF42" s="1636"/>
      <c r="BG42" s="1636"/>
      <c r="BH42" s="1636"/>
      <c r="BI42" s="1636"/>
      <c r="BJ42" s="1636"/>
      <c r="BK42" s="1636"/>
      <c r="BL42" s="1637"/>
      <c r="BM42" s="595"/>
      <c r="BN42" s="583"/>
    </row>
    <row r="43" spans="1:66" ht="20.100000000000001" customHeight="1" x14ac:dyDescent="0.15">
      <c r="A43" s="592"/>
      <c r="B43" s="1635"/>
      <c r="C43" s="1636"/>
      <c r="D43" s="1636"/>
      <c r="E43" s="1636"/>
      <c r="F43" s="1636"/>
      <c r="G43" s="1636"/>
      <c r="H43" s="1636"/>
      <c r="I43" s="1636"/>
      <c r="J43" s="1636"/>
      <c r="K43" s="1636"/>
      <c r="L43" s="1636"/>
      <c r="M43" s="1636"/>
      <c r="N43" s="1636"/>
      <c r="O43" s="1636"/>
      <c r="P43" s="1636"/>
      <c r="Q43" s="1636"/>
      <c r="R43" s="1636"/>
      <c r="S43" s="1636"/>
      <c r="T43" s="1636"/>
      <c r="U43" s="1636"/>
      <c r="V43" s="1636"/>
      <c r="W43" s="1636"/>
      <c r="X43" s="1636"/>
      <c r="Y43" s="1636"/>
      <c r="Z43" s="1636"/>
      <c r="AA43" s="1636"/>
      <c r="AB43" s="1636"/>
      <c r="AC43" s="1636"/>
      <c r="AD43" s="1636"/>
      <c r="AE43" s="1636"/>
      <c r="AF43" s="1636"/>
      <c r="AG43" s="1636"/>
      <c r="AH43" s="1636"/>
      <c r="AI43" s="1636"/>
      <c r="AJ43" s="1636"/>
      <c r="AK43" s="1636"/>
      <c r="AL43" s="1636"/>
      <c r="AM43" s="1636"/>
      <c r="AN43" s="1636"/>
      <c r="AO43" s="1636"/>
      <c r="AP43" s="1636"/>
      <c r="AQ43" s="1636"/>
      <c r="AR43" s="1636"/>
      <c r="AS43" s="1636"/>
      <c r="AT43" s="1636"/>
      <c r="AU43" s="1636"/>
      <c r="AV43" s="1636"/>
      <c r="AW43" s="1636"/>
      <c r="AX43" s="1636"/>
      <c r="AY43" s="1636"/>
      <c r="AZ43" s="1636"/>
      <c r="BA43" s="1636"/>
      <c r="BB43" s="1636"/>
      <c r="BC43" s="1636"/>
      <c r="BD43" s="1636"/>
      <c r="BE43" s="1636"/>
      <c r="BF43" s="1636"/>
      <c r="BG43" s="1636"/>
      <c r="BH43" s="1636"/>
      <c r="BI43" s="1636"/>
      <c r="BJ43" s="1636"/>
      <c r="BK43" s="1636"/>
      <c r="BL43" s="1637"/>
      <c r="BM43" s="595"/>
      <c r="BN43" s="583"/>
    </row>
    <row r="44" spans="1:66" ht="20.100000000000001" customHeight="1" x14ac:dyDescent="0.15">
      <c r="A44" s="592"/>
      <c r="B44" s="1635"/>
      <c r="C44" s="1636"/>
      <c r="D44" s="1636"/>
      <c r="E44" s="1636"/>
      <c r="F44" s="1636"/>
      <c r="G44" s="1636"/>
      <c r="H44" s="1636"/>
      <c r="I44" s="1636"/>
      <c r="J44" s="1636"/>
      <c r="K44" s="1636"/>
      <c r="L44" s="1636"/>
      <c r="M44" s="1636"/>
      <c r="N44" s="1636"/>
      <c r="O44" s="1636"/>
      <c r="P44" s="1636"/>
      <c r="Q44" s="1636"/>
      <c r="R44" s="1636"/>
      <c r="S44" s="1636"/>
      <c r="T44" s="1636"/>
      <c r="U44" s="1636"/>
      <c r="V44" s="1636"/>
      <c r="W44" s="1636"/>
      <c r="X44" s="1636"/>
      <c r="Y44" s="1636"/>
      <c r="Z44" s="1636"/>
      <c r="AA44" s="1636"/>
      <c r="AB44" s="1636"/>
      <c r="AC44" s="1636"/>
      <c r="AD44" s="1636"/>
      <c r="AE44" s="1636"/>
      <c r="AF44" s="1636"/>
      <c r="AG44" s="1636"/>
      <c r="AH44" s="1636"/>
      <c r="AI44" s="1636"/>
      <c r="AJ44" s="1636"/>
      <c r="AK44" s="1636"/>
      <c r="AL44" s="1636"/>
      <c r="AM44" s="1636"/>
      <c r="AN44" s="1636"/>
      <c r="AO44" s="1636"/>
      <c r="AP44" s="1636"/>
      <c r="AQ44" s="1636"/>
      <c r="AR44" s="1636"/>
      <c r="AS44" s="1636"/>
      <c r="AT44" s="1636"/>
      <c r="AU44" s="1636"/>
      <c r="AV44" s="1636"/>
      <c r="AW44" s="1636"/>
      <c r="AX44" s="1636"/>
      <c r="AY44" s="1636"/>
      <c r="AZ44" s="1636"/>
      <c r="BA44" s="1636"/>
      <c r="BB44" s="1636"/>
      <c r="BC44" s="1636"/>
      <c r="BD44" s="1636"/>
      <c r="BE44" s="1636"/>
      <c r="BF44" s="1636"/>
      <c r="BG44" s="1636"/>
      <c r="BH44" s="1636"/>
      <c r="BI44" s="1636"/>
      <c r="BJ44" s="1636"/>
      <c r="BK44" s="1636"/>
      <c r="BL44" s="1637"/>
      <c r="BM44" s="595"/>
      <c r="BN44" s="583"/>
    </row>
    <row r="45" spans="1:66" ht="20.100000000000001" customHeight="1" x14ac:dyDescent="0.15">
      <c r="A45" s="592"/>
      <c r="B45" s="1635"/>
      <c r="C45" s="1636"/>
      <c r="D45" s="1636"/>
      <c r="E45" s="1636"/>
      <c r="F45" s="1636"/>
      <c r="G45" s="1636"/>
      <c r="H45" s="1636"/>
      <c r="I45" s="1636"/>
      <c r="J45" s="1636"/>
      <c r="K45" s="1636"/>
      <c r="L45" s="1636"/>
      <c r="M45" s="1636"/>
      <c r="N45" s="1636"/>
      <c r="O45" s="1636"/>
      <c r="P45" s="1636"/>
      <c r="Q45" s="1636"/>
      <c r="R45" s="1636"/>
      <c r="S45" s="1636"/>
      <c r="T45" s="1636"/>
      <c r="U45" s="1636"/>
      <c r="V45" s="1636"/>
      <c r="W45" s="1636"/>
      <c r="X45" s="1636"/>
      <c r="Y45" s="1636"/>
      <c r="Z45" s="1636"/>
      <c r="AA45" s="1636"/>
      <c r="AB45" s="1636"/>
      <c r="AC45" s="1636"/>
      <c r="AD45" s="1636"/>
      <c r="AE45" s="1636"/>
      <c r="AF45" s="1636"/>
      <c r="AG45" s="1636"/>
      <c r="AH45" s="1636"/>
      <c r="AI45" s="1636"/>
      <c r="AJ45" s="1636"/>
      <c r="AK45" s="1636"/>
      <c r="AL45" s="1636"/>
      <c r="AM45" s="1636"/>
      <c r="AN45" s="1636"/>
      <c r="AO45" s="1636"/>
      <c r="AP45" s="1636"/>
      <c r="AQ45" s="1636"/>
      <c r="AR45" s="1636"/>
      <c r="AS45" s="1636"/>
      <c r="AT45" s="1636"/>
      <c r="AU45" s="1636"/>
      <c r="AV45" s="1636"/>
      <c r="AW45" s="1636"/>
      <c r="AX45" s="1636"/>
      <c r="AY45" s="1636"/>
      <c r="AZ45" s="1636"/>
      <c r="BA45" s="1636"/>
      <c r="BB45" s="1636"/>
      <c r="BC45" s="1636"/>
      <c r="BD45" s="1636"/>
      <c r="BE45" s="1636"/>
      <c r="BF45" s="1636"/>
      <c r="BG45" s="1636"/>
      <c r="BH45" s="1636"/>
      <c r="BI45" s="1636"/>
      <c r="BJ45" s="1636"/>
      <c r="BK45" s="1636"/>
      <c r="BL45" s="1637"/>
      <c r="BM45" s="595"/>
      <c r="BN45" s="583"/>
    </row>
    <row r="46" spans="1:66" ht="20.100000000000001" customHeight="1" x14ac:dyDescent="0.15">
      <c r="A46" s="592"/>
      <c r="B46" s="1635"/>
      <c r="C46" s="1636"/>
      <c r="D46" s="1636"/>
      <c r="E46" s="1636"/>
      <c r="F46" s="1636"/>
      <c r="G46" s="1636"/>
      <c r="H46" s="1636"/>
      <c r="I46" s="1636"/>
      <c r="J46" s="1636"/>
      <c r="K46" s="1636"/>
      <c r="L46" s="1636"/>
      <c r="M46" s="1636"/>
      <c r="N46" s="1636"/>
      <c r="O46" s="1636"/>
      <c r="P46" s="1636"/>
      <c r="Q46" s="1636"/>
      <c r="R46" s="1636"/>
      <c r="S46" s="1636"/>
      <c r="T46" s="1636"/>
      <c r="U46" s="1636"/>
      <c r="V46" s="1636"/>
      <c r="W46" s="1636"/>
      <c r="X46" s="1636"/>
      <c r="Y46" s="1636"/>
      <c r="Z46" s="1636"/>
      <c r="AA46" s="1636"/>
      <c r="AB46" s="1636"/>
      <c r="AC46" s="1636"/>
      <c r="AD46" s="1636"/>
      <c r="AE46" s="1636"/>
      <c r="AF46" s="1636"/>
      <c r="AG46" s="1636"/>
      <c r="AH46" s="1636"/>
      <c r="AI46" s="1636"/>
      <c r="AJ46" s="1636"/>
      <c r="AK46" s="1636"/>
      <c r="AL46" s="1636"/>
      <c r="AM46" s="1636"/>
      <c r="AN46" s="1636"/>
      <c r="AO46" s="1636"/>
      <c r="AP46" s="1636"/>
      <c r="AQ46" s="1636"/>
      <c r="AR46" s="1636"/>
      <c r="AS46" s="1636"/>
      <c r="AT46" s="1636"/>
      <c r="AU46" s="1636"/>
      <c r="AV46" s="1636"/>
      <c r="AW46" s="1636"/>
      <c r="AX46" s="1636"/>
      <c r="AY46" s="1636"/>
      <c r="AZ46" s="1636"/>
      <c r="BA46" s="1636"/>
      <c r="BB46" s="1636"/>
      <c r="BC46" s="1636"/>
      <c r="BD46" s="1636"/>
      <c r="BE46" s="1636"/>
      <c r="BF46" s="1636"/>
      <c r="BG46" s="1636"/>
      <c r="BH46" s="1636"/>
      <c r="BI46" s="1636"/>
      <c r="BJ46" s="1636"/>
      <c r="BK46" s="1636"/>
      <c r="BL46" s="1637"/>
      <c r="BM46" s="595"/>
      <c r="BN46" s="583"/>
    </row>
    <row r="47" spans="1:66" ht="20.100000000000001" customHeight="1" x14ac:dyDescent="0.15">
      <c r="A47" s="592"/>
      <c r="B47" s="1635"/>
      <c r="C47" s="1636"/>
      <c r="D47" s="1636"/>
      <c r="E47" s="1636"/>
      <c r="F47" s="1636"/>
      <c r="G47" s="1636"/>
      <c r="H47" s="1636"/>
      <c r="I47" s="1636"/>
      <c r="J47" s="1636"/>
      <c r="K47" s="1636"/>
      <c r="L47" s="1636"/>
      <c r="M47" s="1636"/>
      <c r="N47" s="1636"/>
      <c r="O47" s="1636"/>
      <c r="P47" s="1636"/>
      <c r="Q47" s="1636"/>
      <c r="R47" s="1636"/>
      <c r="S47" s="1636"/>
      <c r="T47" s="1636"/>
      <c r="U47" s="1636"/>
      <c r="V47" s="1636"/>
      <c r="W47" s="1636"/>
      <c r="X47" s="1636"/>
      <c r="Y47" s="1636"/>
      <c r="Z47" s="1636"/>
      <c r="AA47" s="1636"/>
      <c r="AB47" s="1636"/>
      <c r="AC47" s="1636"/>
      <c r="AD47" s="1636"/>
      <c r="AE47" s="1636"/>
      <c r="AF47" s="1636"/>
      <c r="AG47" s="1636"/>
      <c r="AH47" s="1636"/>
      <c r="AI47" s="1636"/>
      <c r="AJ47" s="1636"/>
      <c r="AK47" s="1636"/>
      <c r="AL47" s="1636"/>
      <c r="AM47" s="1636"/>
      <c r="AN47" s="1636"/>
      <c r="AO47" s="1636"/>
      <c r="AP47" s="1636"/>
      <c r="AQ47" s="1636"/>
      <c r="AR47" s="1636"/>
      <c r="AS47" s="1636"/>
      <c r="AT47" s="1636"/>
      <c r="AU47" s="1636"/>
      <c r="AV47" s="1636"/>
      <c r="AW47" s="1636"/>
      <c r="AX47" s="1636"/>
      <c r="AY47" s="1636"/>
      <c r="AZ47" s="1636"/>
      <c r="BA47" s="1636"/>
      <c r="BB47" s="1636"/>
      <c r="BC47" s="1636"/>
      <c r="BD47" s="1636"/>
      <c r="BE47" s="1636"/>
      <c r="BF47" s="1636"/>
      <c r="BG47" s="1636"/>
      <c r="BH47" s="1636"/>
      <c r="BI47" s="1636"/>
      <c r="BJ47" s="1636"/>
      <c r="BK47" s="1636"/>
      <c r="BL47" s="1637"/>
      <c r="BM47" s="595"/>
      <c r="BN47" s="583"/>
    </row>
    <row r="48" spans="1:66" ht="20.100000000000001" customHeight="1" x14ac:dyDescent="0.15">
      <c r="A48" s="592"/>
      <c r="B48" s="1635"/>
      <c r="C48" s="1636"/>
      <c r="D48" s="1636"/>
      <c r="E48" s="1636"/>
      <c r="F48" s="1636"/>
      <c r="G48" s="1636"/>
      <c r="H48" s="1636"/>
      <c r="I48" s="1636"/>
      <c r="J48" s="1636"/>
      <c r="K48" s="1636"/>
      <c r="L48" s="1636"/>
      <c r="M48" s="1636"/>
      <c r="N48" s="1636"/>
      <c r="O48" s="1636"/>
      <c r="P48" s="1636"/>
      <c r="Q48" s="1636"/>
      <c r="R48" s="1636"/>
      <c r="S48" s="1636"/>
      <c r="T48" s="1636"/>
      <c r="U48" s="1636"/>
      <c r="V48" s="1636"/>
      <c r="W48" s="1636"/>
      <c r="X48" s="1636"/>
      <c r="Y48" s="1636"/>
      <c r="Z48" s="1636"/>
      <c r="AA48" s="1636"/>
      <c r="AB48" s="1636"/>
      <c r="AC48" s="1636"/>
      <c r="AD48" s="1636"/>
      <c r="AE48" s="1636"/>
      <c r="AF48" s="1636"/>
      <c r="AG48" s="1636"/>
      <c r="AH48" s="1636"/>
      <c r="AI48" s="1636"/>
      <c r="AJ48" s="1636"/>
      <c r="AK48" s="1636"/>
      <c r="AL48" s="1636"/>
      <c r="AM48" s="1636"/>
      <c r="AN48" s="1636"/>
      <c r="AO48" s="1636"/>
      <c r="AP48" s="1636"/>
      <c r="AQ48" s="1636"/>
      <c r="AR48" s="1636"/>
      <c r="AS48" s="1636"/>
      <c r="AT48" s="1636"/>
      <c r="AU48" s="1636"/>
      <c r="AV48" s="1636"/>
      <c r="AW48" s="1636"/>
      <c r="AX48" s="1636"/>
      <c r="AY48" s="1636"/>
      <c r="AZ48" s="1636"/>
      <c r="BA48" s="1636"/>
      <c r="BB48" s="1636"/>
      <c r="BC48" s="1636"/>
      <c r="BD48" s="1636"/>
      <c r="BE48" s="1636"/>
      <c r="BF48" s="1636"/>
      <c r="BG48" s="1636"/>
      <c r="BH48" s="1636"/>
      <c r="BI48" s="1636"/>
      <c r="BJ48" s="1636"/>
      <c r="BK48" s="1636"/>
      <c r="BL48" s="1637"/>
      <c r="BM48" s="595"/>
      <c r="BN48" s="583"/>
    </row>
    <row r="49" spans="1:68" ht="20.100000000000001" customHeight="1" x14ac:dyDescent="0.15">
      <c r="A49" s="592"/>
      <c r="B49" s="1635"/>
      <c r="C49" s="1636"/>
      <c r="D49" s="1636"/>
      <c r="E49" s="1636"/>
      <c r="F49" s="1636"/>
      <c r="G49" s="1636"/>
      <c r="H49" s="1636"/>
      <c r="I49" s="1636"/>
      <c r="J49" s="1636"/>
      <c r="K49" s="1636"/>
      <c r="L49" s="1636"/>
      <c r="M49" s="1636"/>
      <c r="N49" s="1636"/>
      <c r="O49" s="1636"/>
      <c r="P49" s="1636"/>
      <c r="Q49" s="1636"/>
      <c r="R49" s="1636"/>
      <c r="S49" s="1636"/>
      <c r="T49" s="1636"/>
      <c r="U49" s="1636"/>
      <c r="V49" s="1636"/>
      <c r="W49" s="1636"/>
      <c r="X49" s="1636"/>
      <c r="Y49" s="1636"/>
      <c r="Z49" s="1636"/>
      <c r="AA49" s="1636"/>
      <c r="AB49" s="1636"/>
      <c r="AC49" s="1636"/>
      <c r="AD49" s="1636"/>
      <c r="AE49" s="1636"/>
      <c r="AF49" s="1636"/>
      <c r="AG49" s="1636"/>
      <c r="AH49" s="1636"/>
      <c r="AI49" s="1636"/>
      <c r="AJ49" s="1636"/>
      <c r="AK49" s="1636"/>
      <c r="AL49" s="1636"/>
      <c r="AM49" s="1636"/>
      <c r="AN49" s="1636"/>
      <c r="AO49" s="1636"/>
      <c r="AP49" s="1636"/>
      <c r="AQ49" s="1636"/>
      <c r="AR49" s="1636"/>
      <c r="AS49" s="1636"/>
      <c r="AT49" s="1636"/>
      <c r="AU49" s="1636"/>
      <c r="AV49" s="1636"/>
      <c r="AW49" s="1636"/>
      <c r="AX49" s="1636"/>
      <c r="AY49" s="1636"/>
      <c r="AZ49" s="1636"/>
      <c r="BA49" s="1636"/>
      <c r="BB49" s="1636"/>
      <c r="BC49" s="1636"/>
      <c r="BD49" s="1636"/>
      <c r="BE49" s="1636"/>
      <c r="BF49" s="1636"/>
      <c r="BG49" s="1636"/>
      <c r="BH49" s="1636"/>
      <c r="BI49" s="1636"/>
      <c r="BJ49" s="1636"/>
      <c r="BK49" s="1636"/>
      <c r="BL49" s="1637"/>
      <c r="BM49" s="595"/>
      <c r="BN49" s="583"/>
    </row>
    <row r="50" spans="1:68" ht="20.100000000000001" customHeight="1" x14ac:dyDescent="0.15">
      <c r="A50" s="592"/>
      <c r="B50" s="1635"/>
      <c r="C50" s="1636"/>
      <c r="D50" s="1636"/>
      <c r="E50" s="1636"/>
      <c r="F50" s="1636"/>
      <c r="G50" s="1636"/>
      <c r="H50" s="1636"/>
      <c r="I50" s="1636"/>
      <c r="J50" s="1636"/>
      <c r="K50" s="1636"/>
      <c r="L50" s="1636"/>
      <c r="M50" s="1636"/>
      <c r="N50" s="1636"/>
      <c r="O50" s="1636"/>
      <c r="P50" s="1636"/>
      <c r="Q50" s="1636"/>
      <c r="R50" s="1636"/>
      <c r="S50" s="1636"/>
      <c r="T50" s="1636"/>
      <c r="U50" s="1636"/>
      <c r="V50" s="1636"/>
      <c r="W50" s="1636"/>
      <c r="X50" s="1636"/>
      <c r="Y50" s="1636"/>
      <c r="Z50" s="1636"/>
      <c r="AA50" s="1636"/>
      <c r="AB50" s="1636"/>
      <c r="AC50" s="1636"/>
      <c r="AD50" s="1636"/>
      <c r="AE50" s="1636"/>
      <c r="AF50" s="1636"/>
      <c r="AG50" s="1636"/>
      <c r="AH50" s="1636"/>
      <c r="AI50" s="1636"/>
      <c r="AJ50" s="1636"/>
      <c r="AK50" s="1636"/>
      <c r="AL50" s="1636"/>
      <c r="AM50" s="1636"/>
      <c r="AN50" s="1636"/>
      <c r="AO50" s="1636"/>
      <c r="AP50" s="1636"/>
      <c r="AQ50" s="1636"/>
      <c r="AR50" s="1636"/>
      <c r="AS50" s="1636"/>
      <c r="AT50" s="1636"/>
      <c r="AU50" s="1636"/>
      <c r="AV50" s="1636"/>
      <c r="AW50" s="1636"/>
      <c r="AX50" s="1636"/>
      <c r="AY50" s="1636"/>
      <c r="AZ50" s="1636"/>
      <c r="BA50" s="1636"/>
      <c r="BB50" s="1636"/>
      <c r="BC50" s="1636"/>
      <c r="BD50" s="1636"/>
      <c r="BE50" s="1636"/>
      <c r="BF50" s="1636"/>
      <c r="BG50" s="1636"/>
      <c r="BH50" s="1636"/>
      <c r="BI50" s="1636"/>
      <c r="BJ50" s="1636"/>
      <c r="BK50" s="1636"/>
      <c r="BL50" s="1637"/>
      <c r="BM50" s="595"/>
      <c r="BN50" s="583"/>
    </row>
    <row r="51" spans="1:68" ht="20.100000000000001" customHeight="1" x14ac:dyDescent="0.15">
      <c r="A51" s="592"/>
      <c r="B51" s="1635"/>
      <c r="C51" s="1636"/>
      <c r="D51" s="1636"/>
      <c r="E51" s="1636"/>
      <c r="F51" s="1636"/>
      <c r="G51" s="1636"/>
      <c r="H51" s="1636"/>
      <c r="I51" s="1636"/>
      <c r="J51" s="1636"/>
      <c r="K51" s="1636"/>
      <c r="L51" s="1636"/>
      <c r="M51" s="1636"/>
      <c r="N51" s="1636"/>
      <c r="O51" s="1636"/>
      <c r="P51" s="1636"/>
      <c r="Q51" s="1636"/>
      <c r="R51" s="1636"/>
      <c r="S51" s="1636"/>
      <c r="T51" s="1636"/>
      <c r="U51" s="1636"/>
      <c r="V51" s="1636"/>
      <c r="W51" s="1636"/>
      <c r="X51" s="1636"/>
      <c r="Y51" s="1636"/>
      <c r="Z51" s="1636"/>
      <c r="AA51" s="1636"/>
      <c r="AB51" s="1636"/>
      <c r="AC51" s="1636"/>
      <c r="AD51" s="1636"/>
      <c r="AE51" s="1636"/>
      <c r="AF51" s="1636"/>
      <c r="AG51" s="1636"/>
      <c r="AH51" s="1636"/>
      <c r="AI51" s="1636"/>
      <c r="AJ51" s="1636"/>
      <c r="AK51" s="1636"/>
      <c r="AL51" s="1636"/>
      <c r="AM51" s="1636"/>
      <c r="AN51" s="1636"/>
      <c r="AO51" s="1636"/>
      <c r="AP51" s="1636"/>
      <c r="AQ51" s="1636"/>
      <c r="AR51" s="1636"/>
      <c r="AS51" s="1636"/>
      <c r="AT51" s="1636"/>
      <c r="AU51" s="1636"/>
      <c r="AV51" s="1636"/>
      <c r="AW51" s="1636"/>
      <c r="AX51" s="1636"/>
      <c r="AY51" s="1636"/>
      <c r="AZ51" s="1636"/>
      <c r="BA51" s="1636"/>
      <c r="BB51" s="1636"/>
      <c r="BC51" s="1636"/>
      <c r="BD51" s="1636"/>
      <c r="BE51" s="1636"/>
      <c r="BF51" s="1636"/>
      <c r="BG51" s="1636"/>
      <c r="BH51" s="1636"/>
      <c r="BI51" s="1636"/>
      <c r="BJ51" s="1636"/>
      <c r="BK51" s="1636"/>
      <c r="BL51" s="1637"/>
      <c r="BM51" s="595"/>
      <c r="BN51" s="583"/>
    </row>
    <row r="52" spans="1:68" ht="20.100000000000001" customHeight="1" x14ac:dyDescent="0.15">
      <c r="A52" s="592"/>
      <c r="B52" s="1635"/>
      <c r="C52" s="1636"/>
      <c r="D52" s="1636"/>
      <c r="E52" s="1636"/>
      <c r="F52" s="1636"/>
      <c r="G52" s="1636"/>
      <c r="H52" s="1636"/>
      <c r="I52" s="1636"/>
      <c r="J52" s="1636"/>
      <c r="K52" s="1636"/>
      <c r="L52" s="1636"/>
      <c r="M52" s="1636"/>
      <c r="N52" s="1636"/>
      <c r="O52" s="1636"/>
      <c r="P52" s="1636"/>
      <c r="Q52" s="1636"/>
      <c r="R52" s="1636"/>
      <c r="S52" s="1636"/>
      <c r="T52" s="1636"/>
      <c r="U52" s="1636"/>
      <c r="V52" s="1636"/>
      <c r="W52" s="1636"/>
      <c r="X52" s="1636"/>
      <c r="Y52" s="1636"/>
      <c r="Z52" s="1636"/>
      <c r="AA52" s="1636"/>
      <c r="AB52" s="1636"/>
      <c r="AC52" s="1636"/>
      <c r="AD52" s="1636"/>
      <c r="AE52" s="1636"/>
      <c r="AF52" s="1636"/>
      <c r="AG52" s="1636"/>
      <c r="AH52" s="1636"/>
      <c r="AI52" s="1636"/>
      <c r="AJ52" s="1636"/>
      <c r="AK52" s="1636"/>
      <c r="AL52" s="1636"/>
      <c r="AM52" s="1636"/>
      <c r="AN52" s="1636"/>
      <c r="AO52" s="1636"/>
      <c r="AP52" s="1636"/>
      <c r="AQ52" s="1636"/>
      <c r="AR52" s="1636"/>
      <c r="AS52" s="1636"/>
      <c r="AT52" s="1636"/>
      <c r="AU52" s="1636"/>
      <c r="AV52" s="1636"/>
      <c r="AW52" s="1636"/>
      <c r="AX52" s="1636"/>
      <c r="AY52" s="1636"/>
      <c r="AZ52" s="1636"/>
      <c r="BA52" s="1636"/>
      <c r="BB52" s="1636"/>
      <c r="BC52" s="1636"/>
      <c r="BD52" s="1636"/>
      <c r="BE52" s="1636"/>
      <c r="BF52" s="1636"/>
      <c r="BG52" s="1636"/>
      <c r="BH52" s="1636"/>
      <c r="BI52" s="1636"/>
      <c r="BJ52" s="1636"/>
      <c r="BK52" s="1636"/>
      <c r="BL52" s="1637"/>
      <c r="BM52" s="595"/>
      <c r="BN52" s="583"/>
    </row>
    <row r="53" spans="1:68" ht="20.100000000000001" customHeight="1" x14ac:dyDescent="0.15">
      <c r="A53" s="592"/>
      <c r="B53" s="1635"/>
      <c r="C53" s="1636"/>
      <c r="D53" s="1636"/>
      <c r="E53" s="1636"/>
      <c r="F53" s="1636"/>
      <c r="G53" s="1636"/>
      <c r="H53" s="1636"/>
      <c r="I53" s="1636"/>
      <c r="J53" s="1636"/>
      <c r="K53" s="1636"/>
      <c r="L53" s="1636"/>
      <c r="M53" s="1636"/>
      <c r="N53" s="1636"/>
      <c r="O53" s="1636"/>
      <c r="P53" s="1636"/>
      <c r="Q53" s="1636"/>
      <c r="R53" s="1636"/>
      <c r="S53" s="1636"/>
      <c r="T53" s="1636"/>
      <c r="U53" s="1636"/>
      <c r="V53" s="1636"/>
      <c r="W53" s="1636"/>
      <c r="X53" s="1636"/>
      <c r="Y53" s="1636"/>
      <c r="Z53" s="1636"/>
      <c r="AA53" s="1636"/>
      <c r="AB53" s="1636"/>
      <c r="AC53" s="1636"/>
      <c r="AD53" s="1636"/>
      <c r="AE53" s="1636"/>
      <c r="AF53" s="1636"/>
      <c r="AG53" s="1636"/>
      <c r="AH53" s="1636"/>
      <c r="AI53" s="1636"/>
      <c r="AJ53" s="1636"/>
      <c r="AK53" s="1636"/>
      <c r="AL53" s="1636"/>
      <c r="AM53" s="1636"/>
      <c r="AN53" s="1636"/>
      <c r="AO53" s="1636"/>
      <c r="AP53" s="1636"/>
      <c r="AQ53" s="1636"/>
      <c r="AR53" s="1636"/>
      <c r="AS53" s="1636"/>
      <c r="AT53" s="1636"/>
      <c r="AU53" s="1636"/>
      <c r="AV53" s="1636"/>
      <c r="AW53" s="1636"/>
      <c r="AX53" s="1636"/>
      <c r="AY53" s="1636"/>
      <c r="AZ53" s="1636"/>
      <c r="BA53" s="1636"/>
      <c r="BB53" s="1636"/>
      <c r="BC53" s="1636"/>
      <c r="BD53" s="1636"/>
      <c r="BE53" s="1636"/>
      <c r="BF53" s="1636"/>
      <c r="BG53" s="1636"/>
      <c r="BH53" s="1636"/>
      <c r="BI53" s="1636"/>
      <c r="BJ53" s="1636"/>
      <c r="BK53" s="1636"/>
      <c r="BL53" s="1637"/>
      <c r="BM53" s="595"/>
      <c r="BN53" s="583"/>
    </row>
    <row r="54" spans="1:68" ht="20.100000000000001" customHeight="1" x14ac:dyDescent="0.15">
      <c r="A54" s="592"/>
      <c r="B54" s="1638"/>
      <c r="C54" s="1639"/>
      <c r="D54" s="1639"/>
      <c r="E54" s="1639"/>
      <c r="F54" s="1639"/>
      <c r="G54" s="1639"/>
      <c r="H54" s="1639"/>
      <c r="I54" s="1639"/>
      <c r="J54" s="1639"/>
      <c r="K54" s="1639"/>
      <c r="L54" s="1639"/>
      <c r="M54" s="1639"/>
      <c r="N54" s="1639"/>
      <c r="O54" s="1639"/>
      <c r="P54" s="1639"/>
      <c r="Q54" s="1639"/>
      <c r="R54" s="1639"/>
      <c r="S54" s="1639"/>
      <c r="T54" s="1639"/>
      <c r="U54" s="1639"/>
      <c r="V54" s="1639"/>
      <c r="W54" s="1639"/>
      <c r="X54" s="1639"/>
      <c r="Y54" s="1639"/>
      <c r="Z54" s="1639"/>
      <c r="AA54" s="1639"/>
      <c r="AB54" s="1639"/>
      <c r="AC54" s="1639"/>
      <c r="AD54" s="1639"/>
      <c r="AE54" s="1639"/>
      <c r="AF54" s="1639"/>
      <c r="AG54" s="1639"/>
      <c r="AH54" s="1639"/>
      <c r="AI54" s="1639"/>
      <c r="AJ54" s="1639"/>
      <c r="AK54" s="1639"/>
      <c r="AL54" s="1639"/>
      <c r="AM54" s="1639"/>
      <c r="AN54" s="1639"/>
      <c r="AO54" s="1639"/>
      <c r="AP54" s="1639"/>
      <c r="AQ54" s="1639"/>
      <c r="AR54" s="1639"/>
      <c r="AS54" s="1639"/>
      <c r="AT54" s="1639"/>
      <c r="AU54" s="1639"/>
      <c r="AV54" s="1639"/>
      <c r="AW54" s="1639"/>
      <c r="AX54" s="1639"/>
      <c r="AY54" s="1639"/>
      <c r="AZ54" s="1639"/>
      <c r="BA54" s="1639"/>
      <c r="BB54" s="1639"/>
      <c r="BC54" s="1639"/>
      <c r="BD54" s="1639"/>
      <c r="BE54" s="1639"/>
      <c r="BF54" s="1639"/>
      <c r="BG54" s="1639"/>
      <c r="BH54" s="1639"/>
      <c r="BI54" s="1639"/>
      <c r="BJ54" s="1639"/>
      <c r="BK54" s="1639"/>
      <c r="BL54" s="1640"/>
      <c r="BM54" s="595"/>
      <c r="BN54" s="583"/>
    </row>
    <row r="55" spans="1:68" ht="20.100000000000001" customHeight="1" x14ac:dyDescent="0.15">
      <c r="A55" s="592"/>
      <c r="B55" s="593"/>
      <c r="C55" s="593"/>
      <c r="D55" s="593"/>
      <c r="E55" s="593"/>
      <c r="F55" s="593"/>
      <c r="G55" s="593"/>
      <c r="H55" s="593"/>
      <c r="I55" s="593"/>
      <c r="J55" s="593"/>
      <c r="K55" s="593"/>
      <c r="L55" s="593"/>
      <c r="M55" s="593"/>
      <c r="N55" s="593"/>
      <c r="O55" s="593"/>
      <c r="P55" s="593"/>
      <c r="Q55" s="593"/>
      <c r="R55" s="593"/>
      <c r="S55" s="593"/>
      <c r="T55" s="593"/>
      <c r="U55" s="593"/>
      <c r="V55" s="593"/>
      <c r="W55" s="593"/>
      <c r="X55" s="593"/>
      <c r="Y55" s="593"/>
      <c r="Z55" s="593"/>
      <c r="AA55" s="593"/>
      <c r="AB55" s="593"/>
      <c r="AC55" s="593"/>
      <c r="AD55" s="593"/>
      <c r="AE55" s="593"/>
      <c r="AF55" s="593"/>
      <c r="AG55" s="593"/>
      <c r="AH55" s="593"/>
      <c r="AI55" s="593"/>
      <c r="AJ55" s="593"/>
      <c r="AK55" s="593"/>
      <c r="AL55" s="593"/>
      <c r="AM55" s="593"/>
      <c r="AN55" s="593"/>
      <c r="AO55" s="593"/>
      <c r="AP55" s="593"/>
      <c r="AQ55" s="593"/>
      <c r="AR55" s="593"/>
      <c r="AS55" s="593"/>
      <c r="AT55" s="593"/>
      <c r="AU55" s="593"/>
      <c r="AV55" s="593"/>
      <c r="AW55" s="593"/>
      <c r="AX55" s="593"/>
      <c r="AY55" s="593"/>
      <c r="AZ55" s="593"/>
      <c r="BA55" s="593"/>
      <c r="BB55" s="593"/>
      <c r="BC55" s="593"/>
      <c r="BD55" s="593"/>
      <c r="BE55" s="593"/>
      <c r="BF55" s="593"/>
      <c r="BG55" s="593"/>
      <c r="BH55" s="593"/>
      <c r="BI55" s="593"/>
      <c r="BJ55" s="593"/>
      <c r="BK55" s="593"/>
      <c r="BL55" s="593"/>
      <c r="BM55" s="595"/>
      <c r="BN55" s="583"/>
    </row>
    <row r="56" spans="1:68" ht="20.100000000000001" customHeight="1" thickBot="1" x14ac:dyDescent="0.2">
      <c r="A56" s="601"/>
      <c r="B56" s="602"/>
      <c r="C56" s="602"/>
      <c r="D56" s="602"/>
      <c r="E56" s="602"/>
      <c r="F56" s="602"/>
      <c r="G56" s="602"/>
      <c r="H56" s="602"/>
      <c r="I56" s="602"/>
      <c r="J56" s="602"/>
      <c r="K56" s="602"/>
      <c r="L56" s="602"/>
      <c r="M56" s="602"/>
      <c r="N56" s="602"/>
      <c r="O56" s="602"/>
      <c r="P56" s="602"/>
      <c r="Q56" s="602"/>
      <c r="R56" s="602"/>
      <c r="S56" s="602"/>
      <c r="T56" s="602"/>
      <c r="U56" s="602"/>
      <c r="V56" s="602"/>
      <c r="W56" s="602"/>
      <c r="X56" s="602"/>
      <c r="Y56" s="602"/>
      <c r="Z56" s="602"/>
      <c r="AA56" s="602"/>
      <c r="AB56" s="602"/>
      <c r="AC56" s="602"/>
      <c r="AD56" s="602"/>
      <c r="AE56" s="602"/>
      <c r="AF56" s="602"/>
      <c r="AG56" s="602"/>
      <c r="AH56" s="602"/>
      <c r="AI56" s="602"/>
      <c r="AJ56" s="602"/>
      <c r="AK56" s="602"/>
      <c r="AL56" s="602"/>
      <c r="AM56" s="602"/>
      <c r="AN56" s="602"/>
      <c r="AO56" s="602"/>
      <c r="AP56" s="602"/>
      <c r="AQ56" s="602"/>
      <c r="AR56" s="602"/>
      <c r="AS56" s="602"/>
      <c r="AT56" s="602"/>
      <c r="AU56" s="602"/>
      <c r="AV56" s="602"/>
      <c r="AW56" s="602"/>
      <c r="AX56" s="602"/>
      <c r="AY56" s="602"/>
      <c r="AZ56" s="602"/>
      <c r="BA56" s="602"/>
      <c r="BB56" s="602"/>
      <c r="BC56" s="602"/>
      <c r="BD56" s="602"/>
      <c r="BE56" s="602"/>
      <c r="BF56" s="602"/>
      <c r="BG56" s="602"/>
      <c r="BH56" s="602"/>
      <c r="BI56" s="602"/>
      <c r="BJ56" s="602"/>
      <c r="BK56" s="602"/>
      <c r="BL56" s="602"/>
      <c r="BM56" s="603"/>
      <c r="BN56" s="583"/>
    </row>
    <row r="57" spans="1:68" x14ac:dyDescent="0.15">
      <c r="B57" s="583"/>
      <c r="C57" s="593"/>
      <c r="D57" s="593"/>
      <c r="E57" s="593"/>
      <c r="F57" s="593"/>
      <c r="G57" s="593"/>
      <c r="H57" s="593"/>
      <c r="I57" s="593"/>
      <c r="J57" s="593"/>
      <c r="K57" s="593"/>
      <c r="L57" s="593"/>
      <c r="M57" s="593"/>
      <c r="N57" s="593"/>
      <c r="O57" s="593"/>
      <c r="P57" s="593"/>
      <c r="Q57" s="593"/>
      <c r="R57" s="593"/>
      <c r="S57" s="593"/>
      <c r="T57" s="593"/>
      <c r="U57" s="593"/>
      <c r="V57" s="593"/>
      <c r="W57" s="593"/>
      <c r="X57" s="593"/>
      <c r="Y57" s="593"/>
      <c r="Z57" s="593"/>
      <c r="AA57" s="593"/>
      <c r="AB57" s="593"/>
      <c r="AC57" s="593"/>
      <c r="AD57" s="593"/>
      <c r="AE57" s="593"/>
      <c r="AF57" s="593"/>
      <c r="AG57" s="593"/>
      <c r="AH57" s="593"/>
      <c r="AI57" s="593"/>
      <c r="AJ57" s="593"/>
      <c r="AK57" s="593"/>
      <c r="AL57" s="593"/>
      <c r="AM57" s="593"/>
      <c r="AN57" s="593"/>
      <c r="AO57" s="593"/>
      <c r="AP57" s="593"/>
      <c r="AQ57" s="593"/>
      <c r="AR57" s="593"/>
      <c r="AS57" s="593"/>
      <c r="AT57" s="593"/>
      <c r="AU57" s="593"/>
      <c r="AV57" s="593"/>
      <c r="AW57" s="593"/>
      <c r="AX57" s="593"/>
      <c r="AY57" s="593"/>
      <c r="AZ57" s="593"/>
      <c r="BA57" s="593"/>
      <c r="BB57" s="593"/>
      <c r="BC57" s="593"/>
      <c r="BD57" s="593"/>
      <c r="BE57" s="593"/>
      <c r="BF57" s="593"/>
      <c r="BG57" s="593"/>
      <c r="BH57" s="593"/>
      <c r="BI57" s="593"/>
      <c r="BJ57" s="593"/>
      <c r="BK57" s="593"/>
      <c r="BL57" s="593"/>
      <c r="BM57" s="593"/>
      <c r="BN57" s="593"/>
      <c r="BO57" s="593"/>
      <c r="BP57" s="593"/>
    </row>
  </sheetData>
  <mergeCells count="29">
    <mergeCell ref="BI1:BM1"/>
    <mergeCell ref="A1:F1"/>
    <mergeCell ref="BC2:BM2"/>
    <mergeCell ref="BB3:BL3"/>
    <mergeCell ref="A4:BM4"/>
    <mergeCell ref="A7:BM7"/>
    <mergeCell ref="AQ8:BI8"/>
    <mergeCell ref="AQ9:BI9"/>
    <mergeCell ref="A11:BM11"/>
    <mergeCell ref="AQ12:BI12"/>
    <mergeCell ref="AQ13:AX13"/>
    <mergeCell ref="BC13:BI13"/>
    <mergeCell ref="AQ14:BI14"/>
    <mergeCell ref="AQ15:BI15"/>
    <mergeCell ref="AQ16:BI16"/>
    <mergeCell ref="AQ17:BI17"/>
    <mergeCell ref="AQ18:BI18"/>
    <mergeCell ref="A20:BM20"/>
    <mergeCell ref="AK21:BL21"/>
    <mergeCell ref="AK22:BL22"/>
    <mergeCell ref="B33:BL38"/>
    <mergeCell ref="A40:BM40"/>
    <mergeCell ref="B41:BL54"/>
    <mergeCell ref="AK23:BL23"/>
    <mergeCell ref="AK24:BL24"/>
    <mergeCell ref="AK25:BL25"/>
    <mergeCell ref="R28:AC28"/>
    <mergeCell ref="R31:AC31"/>
    <mergeCell ref="AQ31:BB31"/>
  </mergeCells>
  <phoneticPr fontId="2"/>
  <dataValidations count="2">
    <dataValidation type="list" allowBlank="1" showInputMessage="1" showErrorMessage="1" sqref="AK25:BL25" xr:uid="{00000000-0002-0000-0E00-000000000000}">
      <formula1>"有,無"</formula1>
    </dataValidation>
    <dataValidation type="list" allowBlank="1" showInputMessage="1" showErrorMessage="1" sqref="AQ16:BI16" xr:uid="{00000000-0002-0000-0E00-000001000000}">
      <formula1>"手動,自動"</formula1>
    </dataValidation>
  </dataValidations>
  <hyperlinks>
    <hyperlink ref="A1:B1" location="入力シート!Print_Area" display="＜入力シートへ" xr:uid="{00000000-0004-0000-0E00-000000000000}"/>
    <hyperlink ref="A1" location="はじめに!A1" display="＜はじめにへ" xr:uid="{00000000-0004-0000-0E00-000001000000}"/>
    <hyperlink ref="BI1:BM1" location="おわりに!Print_Area" display="おわりに＞" xr:uid="{00000000-0004-0000-0E00-000002000000}"/>
    <hyperlink ref="A1:F1" location="入力シート!Print_Area" display="＜入力シートへ" xr:uid="{00000000-0004-0000-0E00-000003000000}"/>
  </hyperlinks>
  <pageMargins left="0.83" right="0.37" top="0.43" bottom="0.53" header="0.3" footer="0.37"/>
  <pageSetup paperSize="9" scale="71"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3"/>
  <dimension ref="A1:AL64"/>
  <sheetViews>
    <sheetView showGridLines="0" view="pageBreakPreview" zoomScale="70" zoomScaleNormal="70" zoomScaleSheetLayoutView="70" zoomScalePageLayoutView="55" workbookViewId="0">
      <pane ySplit="1" topLeftCell="A2" activePane="bottomLeft" state="frozen"/>
      <selection pane="bottomLeft" sqref="A1:B1"/>
    </sheetView>
  </sheetViews>
  <sheetFormatPr defaultColWidth="9" defaultRowHeight="13.5" x14ac:dyDescent="0.15"/>
  <cols>
    <col min="1" max="1" width="7.125" style="371" customWidth="1"/>
    <col min="2" max="2" width="15.125" style="371" customWidth="1"/>
    <col min="3" max="28" width="7.125" style="371" customWidth="1"/>
    <col min="29" max="33" width="7.125" style="371" hidden="1" customWidth="1"/>
    <col min="34" max="34" width="0" style="371" hidden="1" customWidth="1"/>
    <col min="35" max="35" width="9" style="371"/>
    <col min="36" max="38" width="9" style="371" customWidth="1"/>
    <col min="39" max="16384" width="9" style="371"/>
  </cols>
  <sheetData>
    <row r="1" spans="1:38" ht="20.100000000000001" customHeight="1" thickBot="1" x14ac:dyDescent="0.2">
      <c r="A1" s="1689" t="s">
        <v>164</v>
      </c>
      <c r="B1" s="1689"/>
      <c r="C1" s="1473"/>
      <c r="D1" s="1473"/>
      <c r="E1" s="1473"/>
      <c r="F1" s="2"/>
      <c r="G1" s="380"/>
      <c r="H1" s="363"/>
      <c r="I1" s="363"/>
      <c r="J1" s="363"/>
      <c r="K1" s="384"/>
      <c r="L1" s="384"/>
      <c r="M1" s="384"/>
      <c r="N1" s="385" t="s">
        <v>281</v>
      </c>
      <c r="O1" s="386">
        <f>SUM(AG21:AG45)</f>
        <v>1</v>
      </c>
      <c r="P1" s="166" t="s">
        <v>1</v>
      </c>
      <c r="Q1" s="20"/>
      <c r="R1" s="384"/>
      <c r="S1" s="2"/>
      <c r="AA1" s="1681" t="s">
        <v>179</v>
      </c>
      <c r="AB1" s="1681"/>
      <c r="AC1" s="3"/>
      <c r="AD1" s="3"/>
      <c r="AE1" s="3"/>
      <c r="AF1" s="3"/>
      <c r="AG1" s="3"/>
    </row>
    <row r="2" spans="1:38" ht="14.25" thickTop="1" x14ac:dyDescent="0.15">
      <c r="A2" s="387"/>
      <c r="B2" s="387"/>
      <c r="C2" s="387"/>
      <c r="D2" s="387"/>
      <c r="E2" s="387"/>
      <c r="F2" s="387"/>
      <c r="G2" s="387"/>
      <c r="H2" s="387"/>
      <c r="I2" s="387"/>
      <c r="J2" s="387"/>
      <c r="K2" s="387"/>
      <c r="L2" s="387"/>
      <c r="M2" s="387"/>
      <c r="N2" s="387"/>
      <c r="O2" s="387"/>
      <c r="P2" s="387"/>
      <c r="Q2" s="387"/>
      <c r="R2" s="387"/>
      <c r="S2" s="387"/>
      <c r="T2" s="387"/>
      <c r="U2" s="387"/>
      <c r="V2" s="387"/>
      <c r="W2" s="387"/>
      <c r="X2" s="387"/>
      <c r="Y2" s="387"/>
      <c r="Z2" s="387"/>
      <c r="AA2" s="387"/>
      <c r="AB2" s="388" t="s">
        <v>180</v>
      </c>
      <c r="AC2" s="365"/>
      <c r="AD2" s="365"/>
      <c r="AE2" s="365"/>
      <c r="AF2" s="365"/>
      <c r="AG2" s="365"/>
    </row>
    <row r="3" spans="1:38" x14ac:dyDescent="0.15">
      <c r="A3" s="387"/>
      <c r="B3" s="387"/>
      <c r="C3" s="387"/>
      <c r="D3" s="387"/>
      <c r="E3" s="387"/>
      <c r="F3" s="387"/>
      <c r="G3" s="387"/>
      <c r="H3" s="387"/>
      <c r="I3" s="387"/>
      <c r="J3" s="387"/>
      <c r="K3" s="387"/>
      <c r="L3" s="387"/>
      <c r="M3" s="387"/>
      <c r="N3" s="387"/>
      <c r="O3" s="387"/>
      <c r="P3" s="387"/>
      <c r="Q3" s="387"/>
      <c r="R3" s="387"/>
      <c r="S3" s="387"/>
      <c r="T3" s="387"/>
      <c r="U3" s="387"/>
      <c r="V3" s="387"/>
      <c r="W3" s="387"/>
      <c r="X3" s="387"/>
      <c r="Y3" s="387"/>
      <c r="Z3" s="387"/>
      <c r="AA3" s="387"/>
      <c r="AB3" s="387"/>
    </row>
    <row r="4" spans="1:38" ht="14.25" thickBot="1" x14ac:dyDescent="0.2">
      <c r="A4" s="387"/>
      <c r="B4" s="387"/>
      <c r="C4" s="387"/>
      <c r="D4" s="387"/>
      <c r="E4" s="387"/>
      <c r="F4" s="387"/>
      <c r="G4" s="387"/>
      <c r="H4" s="387"/>
      <c r="I4" s="387"/>
      <c r="J4" s="387"/>
      <c r="K4" s="387"/>
      <c r="L4" s="387"/>
      <c r="M4" s="387"/>
      <c r="N4" s="387"/>
      <c r="O4" s="387"/>
      <c r="P4" s="387"/>
      <c r="Q4" s="387"/>
      <c r="R4" s="387"/>
      <c r="S4" s="387"/>
      <c r="T4" s="387"/>
      <c r="U4" s="389" t="s">
        <v>181</v>
      </c>
      <c r="V4" s="387"/>
      <c r="W4" s="387"/>
      <c r="X4" s="387"/>
      <c r="Y4" s="387"/>
      <c r="Z4" s="387"/>
      <c r="AA4" s="387"/>
      <c r="AB4" s="387"/>
    </row>
    <row r="5" spans="1:38" ht="18.75" customHeight="1" x14ac:dyDescent="0.15">
      <c r="A5" s="390"/>
      <c r="B5" s="391"/>
      <c r="C5" s="391"/>
      <c r="D5" s="391"/>
      <c r="E5" s="391"/>
      <c r="F5" s="391"/>
      <c r="G5" s="391"/>
      <c r="H5" s="391"/>
      <c r="I5" s="391"/>
      <c r="J5" s="391"/>
      <c r="K5" s="391"/>
      <c r="L5" s="391"/>
      <c r="M5" s="391"/>
      <c r="N5" s="391"/>
      <c r="O5" s="391"/>
      <c r="P5" s="391"/>
      <c r="Q5" s="391"/>
      <c r="R5" s="391"/>
      <c r="S5" s="391"/>
      <c r="T5" s="391"/>
      <c r="U5" s="391"/>
      <c r="V5" s="1682" t="str">
        <f>IF(入力シート!E10="","",入力シート!E10)</f>
        <v/>
      </c>
      <c r="W5" s="1682"/>
      <c r="X5" s="1682"/>
      <c r="Y5" s="1682"/>
      <c r="Z5" s="1682"/>
      <c r="AA5" s="1682"/>
      <c r="AB5" s="392"/>
    </row>
    <row r="6" spans="1:38" ht="22.5" customHeight="1" x14ac:dyDescent="0.2">
      <c r="A6" s="393"/>
      <c r="B6" s="387"/>
      <c r="C6" s="387"/>
      <c r="D6" s="387"/>
      <c r="E6" s="387"/>
      <c r="F6" s="387"/>
      <c r="G6" s="387"/>
      <c r="H6" s="387"/>
      <c r="I6" s="387"/>
      <c r="J6" s="387"/>
      <c r="K6" s="387"/>
      <c r="L6" s="387"/>
      <c r="M6" s="387"/>
      <c r="N6" s="387"/>
      <c r="O6" s="387"/>
      <c r="P6" s="387"/>
      <c r="Q6" s="387"/>
      <c r="R6" s="387"/>
      <c r="S6" s="387"/>
      <c r="T6" s="387"/>
      <c r="U6" s="387"/>
      <c r="V6" s="394" t="s">
        <v>182</v>
      </c>
      <c r="W6" s="395"/>
      <c r="X6" s="395"/>
      <c r="Y6" s="1683" t="str">
        <f>IF(入力シート!E19="","",入力シート!E19)</f>
        <v/>
      </c>
      <c r="Z6" s="1683"/>
      <c r="AA6" s="1683"/>
      <c r="AB6" s="396"/>
    </row>
    <row r="7" spans="1:38" ht="14.25" x14ac:dyDescent="0.15">
      <c r="A7" s="1684" t="s">
        <v>183</v>
      </c>
      <c r="B7" s="1685"/>
      <c r="C7" s="1685"/>
      <c r="D7" s="1685"/>
      <c r="E7" s="1685"/>
      <c r="F7" s="1685"/>
      <c r="G7" s="1685"/>
      <c r="H7" s="1685"/>
      <c r="I7" s="1685"/>
      <c r="J7" s="1685"/>
      <c r="K7" s="1685"/>
      <c r="L7" s="1685"/>
      <c r="M7" s="1685"/>
      <c r="N7" s="1685"/>
      <c r="O7" s="1685"/>
      <c r="P7" s="1685"/>
      <c r="Q7" s="1685"/>
      <c r="R7" s="1685"/>
      <c r="S7" s="1685"/>
      <c r="T7" s="1685"/>
      <c r="U7" s="1685"/>
      <c r="V7" s="1685"/>
      <c r="W7" s="1685"/>
      <c r="X7" s="1685"/>
      <c r="Y7" s="1685"/>
      <c r="Z7" s="1685"/>
      <c r="AA7" s="1685"/>
      <c r="AB7" s="396"/>
    </row>
    <row r="8" spans="1:38" ht="14.25" x14ac:dyDescent="0.15">
      <c r="A8" s="1686" t="s">
        <v>184</v>
      </c>
      <c r="B8" s="1687"/>
      <c r="C8" s="1687"/>
      <c r="D8" s="1687"/>
      <c r="E8" s="1687"/>
      <c r="F8" s="1687"/>
      <c r="G8" s="1687"/>
      <c r="H8" s="1687"/>
      <c r="I8" s="1687"/>
      <c r="J8" s="1687"/>
      <c r="K8" s="1687"/>
      <c r="L8" s="1687"/>
      <c r="M8" s="1687"/>
      <c r="N8" s="1687"/>
      <c r="O8" s="1687"/>
      <c r="P8" s="1687"/>
      <c r="Q8" s="1687"/>
      <c r="R8" s="1687"/>
      <c r="S8" s="1687"/>
      <c r="T8" s="1687"/>
      <c r="U8" s="1687"/>
      <c r="V8" s="1687"/>
      <c r="W8" s="1687"/>
      <c r="X8" s="1687"/>
      <c r="Y8" s="1687"/>
      <c r="Z8" s="1687"/>
      <c r="AA8" s="1687"/>
      <c r="AB8" s="1688"/>
      <c r="AC8" s="400"/>
      <c r="AD8" s="400"/>
      <c r="AE8" s="400"/>
      <c r="AF8" s="400"/>
      <c r="AG8" s="400"/>
    </row>
    <row r="9" spans="1:38" x14ac:dyDescent="0.15">
      <c r="A9" s="393"/>
      <c r="B9" s="545"/>
      <c r="C9" s="388"/>
      <c r="D9" s="388"/>
      <c r="E9" s="388"/>
      <c r="F9" s="388"/>
      <c r="G9" s="388"/>
      <c r="H9" s="388"/>
      <c r="I9" s="388"/>
      <c r="J9" s="388"/>
      <c r="K9" s="388"/>
      <c r="L9" s="388"/>
      <c r="M9" s="388"/>
      <c r="N9" s="388"/>
      <c r="O9" s="388"/>
      <c r="P9" s="388"/>
      <c r="Q9" s="388"/>
      <c r="R9" s="388"/>
      <c r="S9" s="388"/>
      <c r="T9" s="388"/>
      <c r="U9" s="388"/>
      <c r="V9" s="388"/>
      <c r="W9" s="387"/>
      <c r="X9" s="387"/>
      <c r="Y9" s="387"/>
      <c r="Z9" s="387"/>
      <c r="AA9" s="387"/>
      <c r="AB9" s="396"/>
    </row>
    <row r="10" spans="1:38" ht="20.100000000000001" customHeight="1" x14ac:dyDescent="0.15">
      <c r="A10" s="393"/>
      <c r="B10" s="401" t="s">
        <v>284</v>
      </c>
      <c r="C10" s="387"/>
      <c r="D10" s="387"/>
      <c r="E10" s="387"/>
      <c r="F10" s="387"/>
      <c r="G10" s="387"/>
      <c r="H10" s="387"/>
      <c r="I10" s="387"/>
      <c r="J10" s="387"/>
      <c r="K10" s="387"/>
      <c r="L10" s="387"/>
      <c r="M10" s="387"/>
      <c r="N10" s="387"/>
      <c r="O10" s="387"/>
      <c r="P10" s="387"/>
      <c r="Q10" s="387"/>
      <c r="R10" s="387"/>
      <c r="S10" s="387"/>
      <c r="T10" s="387"/>
      <c r="U10" s="387"/>
      <c r="V10" s="387"/>
      <c r="W10" s="387"/>
      <c r="X10" s="387"/>
      <c r="Y10" s="387"/>
      <c r="Z10" s="387"/>
      <c r="AA10" s="387"/>
      <c r="AB10" s="396"/>
      <c r="AJ10" s="402"/>
      <c r="AK10" s="402"/>
      <c r="AL10" s="402"/>
    </row>
    <row r="11" spans="1:38" ht="20.100000000000001" customHeight="1" x14ac:dyDescent="0.15">
      <c r="A11" s="393"/>
      <c r="B11" s="401" t="s">
        <v>356</v>
      </c>
      <c r="C11" s="387"/>
      <c r="D11" s="387"/>
      <c r="E11" s="387"/>
      <c r="F11" s="387"/>
      <c r="G11" s="387"/>
      <c r="H11" s="387"/>
      <c r="I11" s="387"/>
      <c r="J11" s="387"/>
      <c r="K11" s="387"/>
      <c r="L11" s="387"/>
      <c r="M11" s="387"/>
      <c r="N11" s="387"/>
      <c r="O11" s="387"/>
      <c r="P11" s="387"/>
      <c r="Q11" s="387"/>
      <c r="R11" s="387"/>
      <c r="S11" s="387"/>
      <c r="T11" s="387"/>
      <c r="U11" s="387"/>
      <c r="V11" s="387"/>
      <c r="W11" s="387"/>
      <c r="X11" s="387"/>
      <c r="Y11" s="387"/>
      <c r="Z11" s="387"/>
      <c r="AA11" s="387"/>
      <c r="AB11" s="396"/>
      <c r="AJ11" s="402"/>
      <c r="AK11" s="402"/>
      <c r="AL11" s="402"/>
    </row>
    <row r="12" spans="1:38" ht="20.100000000000001" customHeight="1" x14ac:dyDescent="0.15">
      <c r="A12" s="393"/>
      <c r="B12" s="401" t="s">
        <v>283</v>
      </c>
      <c r="C12" s="387"/>
      <c r="D12" s="387"/>
      <c r="E12" s="387"/>
      <c r="F12" s="387"/>
      <c r="G12" s="387"/>
      <c r="H12" s="387"/>
      <c r="I12" s="387"/>
      <c r="J12" s="387"/>
      <c r="K12" s="387"/>
      <c r="L12" s="387"/>
      <c r="M12" s="387"/>
      <c r="N12" s="387"/>
      <c r="O12" s="387"/>
      <c r="P12" s="387"/>
      <c r="Q12" s="387"/>
      <c r="R12" s="387"/>
      <c r="S12" s="387"/>
      <c r="T12" s="387"/>
      <c r="U12" s="387"/>
      <c r="V12" s="387"/>
      <c r="W12" s="387"/>
      <c r="X12" s="387"/>
      <c r="Y12" s="387"/>
      <c r="Z12" s="387"/>
      <c r="AA12" s="387"/>
      <c r="AB12" s="396"/>
      <c r="AJ12" s="402"/>
      <c r="AK12" s="402"/>
      <c r="AL12" s="402"/>
    </row>
    <row r="13" spans="1:38" ht="15.6" customHeight="1" x14ac:dyDescent="0.15">
      <c r="A13" s="393"/>
      <c r="B13" s="403" t="s">
        <v>275</v>
      </c>
      <c r="C13" s="546"/>
      <c r="D13" s="546"/>
      <c r="E13" s="546"/>
      <c r="F13" s="546"/>
      <c r="G13" s="546"/>
      <c r="H13" s="546"/>
      <c r="I13" s="546"/>
      <c r="J13" s="546"/>
      <c r="K13" s="546"/>
      <c r="L13" s="546"/>
      <c r="M13" s="546"/>
      <c r="N13" s="546"/>
      <c r="O13" s="546"/>
      <c r="P13" s="546"/>
      <c r="Q13" s="546"/>
      <c r="R13" s="546"/>
      <c r="S13" s="546"/>
      <c r="T13" s="404"/>
      <c r="U13" s="404"/>
      <c r="V13" s="404"/>
      <c r="W13" s="387"/>
      <c r="X13" s="387"/>
      <c r="Y13" s="387"/>
      <c r="Z13" s="387"/>
      <c r="AA13" s="387"/>
      <c r="AB13" s="396"/>
    </row>
    <row r="14" spans="1:38" ht="15.6" customHeight="1" x14ac:dyDescent="0.15">
      <c r="A14" s="393"/>
      <c r="B14" s="403" t="s">
        <v>282</v>
      </c>
      <c r="C14" s="387"/>
      <c r="E14" s="387"/>
      <c r="F14" s="387"/>
      <c r="G14" s="387"/>
      <c r="H14" s="387"/>
      <c r="I14" s="387"/>
      <c r="K14" s="387"/>
      <c r="M14" s="1678" t="str">
        <f>IF(入力シート!E200=0,"",入力シート!E200)</f>
        <v/>
      </c>
      <c r="N14" s="1679"/>
      <c r="O14" s="1680"/>
      <c r="P14" s="13" t="s">
        <v>276</v>
      </c>
      <c r="Q14" s="13"/>
      <c r="R14" s="387"/>
      <c r="S14" s="387"/>
      <c r="T14" s="387"/>
      <c r="U14" s="387"/>
      <c r="V14" s="387"/>
      <c r="W14" s="387"/>
      <c r="X14" s="387"/>
      <c r="Y14" s="387"/>
      <c r="Z14" s="387"/>
      <c r="AA14" s="387"/>
      <c r="AB14" s="396"/>
    </row>
    <row r="15" spans="1:38" ht="15.6" customHeight="1" x14ac:dyDescent="0.15">
      <c r="A15" s="393"/>
      <c r="B15" s="401" t="s">
        <v>277</v>
      </c>
      <c r="C15" s="387"/>
      <c r="D15" s="387"/>
      <c r="E15" s="387"/>
      <c r="F15" s="387"/>
      <c r="G15" s="387"/>
      <c r="H15" s="387"/>
      <c r="I15" s="387"/>
      <c r="J15" s="387"/>
      <c r="K15" s="387"/>
      <c r="L15" s="387"/>
      <c r="M15" s="387"/>
      <c r="N15" s="387"/>
      <c r="O15" s="387"/>
      <c r="P15" s="387"/>
      <c r="Q15" s="387"/>
      <c r="R15" s="387"/>
      <c r="S15" s="387"/>
      <c r="T15" s="387"/>
      <c r="U15" s="387"/>
      <c r="V15" s="387"/>
      <c r="W15" s="387"/>
      <c r="X15" s="387"/>
      <c r="Y15" s="387"/>
      <c r="Z15" s="387"/>
      <c r="AA15" s="387"/>
      <c r="AB15" s="396"/>
    </row>
    <row r="16" spans="1:38" ht="20.100000000000001" customHeight="1" x14ac:dyDescent="0.15">
      <c r="A16" s="393"/>
      <c r="B16" s="401" t="s">
        <v>274</v>
      </c>
      <c r="C16" s="387"/>
      <c r="D16" s="387"/>
      <c r="E16" s="387"/>
      <c r="F16" s="387"/>
      <c r="G16" s="387"/>
      <c r="H16" s="387"/>
      <c r="I16" s="387"/>
      <c r="J16" s="387"/>
      <c r="K16" s="387"/>
      <c r="L16" s="387"/>
      <c r="M16" s="387"/>
      <c r="N16" s="387"/>
      <c r="O16" s="387"/>
      <c r="P16" s="387"/>
      <c r="Q16" s="387"/>
      <c r="R16" s="387"/>
      <c r="S16" s="387"/>
      <c r="T16" s="387"/>
      <c r="U16" s="387"/>
      <c r="V16" s="387"/>
      <c r="W16" s="387"/>
      <c r="X16" s="387"/>
      <c r="Y16" s="387"/>
      <c r="Z16" s="387"/>
      <c r="AA16" s="387"/>
      <c r="AB16" s="396"/>
      <c r="AJ16" s="402"/>
      <c r="AK16" s="402"/>
      <c r="AL16" s="402"/>
    </row>
    <row r="17" spans="1:38" ht="20.100000000000001" customHeight="1" thickBot="1" x14ac:dyDescent="0.2">
      <c r="A17" s="393"/>
      <c r="B17" s="401" t="s">
        <v>373</v>
      </c>
      <c r="C17" s="401"/>
      <c r="D17" s="387"/>
      <c r="E17" s="387"/>
      <c r="F17" s="387"/>
      <c r="G17" s="387"/>
      <c r="H17" s="387"/>
      <c r="I17" s="387"/>
      <c r="J17" s="387"/>
      <c r="K17" s="387"/>
      <c r="L17" s="404"/>
      <c r="M17" s="404"/>
      <c r="N17" s="404"/>
      <c r="O17" s="404"/>
      <c r="P17" s="404"/>
      <c r="Q17" s="387"/>
      <c r="R17" s="387"/>
      <c r="S17" s="387"/>
      <c r="T17" s="387"/>
      <c r="U17" s="387"/>
      <c r="V17" s="387"/>
      <c r="W17" s="387"/>
      <c r="X17" s="387"/>
      <c r="Y17" s="387"/>
      <c r="Z17" s="387"/>
      <c r="AA17" s="387"/>
      <c r="AB17" s="396"/>
      <c r="AJ17" s="402"/>
      <c r="AK17" s="402"/>
      <c r="AL17" s="402"/>
    </row>
    <row r="18" spans="1:38" s="531" customFormat="1" ht="20.100000000000001" customHeight="1" thickBot="1" x14ac:dyDescent="0.2">
      <c r="A18" s="530"/>
      <c r="B18" s="401"/>
      <c r="D18" s="529">
        <v>1</v>
      </c>
      <c r="E18" s="1675" t="s">
        <v>370</v>
      </c>
      <c r="F18" s="1676"/>
      <c r="G18" s="1676"/>
      <c r="H18" s="1676"/>
      <c r="I18" s="1676"/>
      <c r="J18" s="1676"/>
      <c r="K18" s="1676"/>
      <c r="L18" s="1676"/>
      <c r="M18" s="1676"/>
      <c r="N18" s="1676"/>
      <c r="O18" s="1677"/>
      <c r="P18" s="1672" t="s">
        <v>371</v>
      </c>
      <c r="Q18" s="1673"/>
      <c r="R18" s="1673"/>
      <c r="S18" s="1673"/>
      <c r="T18" s="1673"/>
      <c r="U18" s="1673"/>
      <c r="V18" s="1674"/>
      <c r="AA18" s="401"/>
      <c r="AB18" s="532"/>
      <c r="AJ18" s="533"/>
      <c r="AK18" s="533"/>
      <c r="AL18" s="533"/>
    </row>
    <row r="19" spans="1:38" ht="20.100000000000001" customHeight="1" x14ac:dyDescent="0.15">
      <c r="A19" s="393"/>
      <c r="B19" s="401"/>
      <c r="C19" s="387"/>
      <c r="D19" s="387"/>
      <c r="E19" s="387"/>
      <c r="F19" s="387"/>
      <c r="G19" s="387"/>
      <c r="H19" s="387"/>
      <c r="I19" s="387"/>
      <c r="J19" s="387"/>
      <c r="K19" s="387"/>
      <c r="L19" s="387"/>
      <c r="M19" s="387"/>
      <c r="N19" s="387"/>
      <c r="O19" s="387"/>
      <c r="P19" s="387"/>
      <c r="Q19" s="387"/>
      <c r="R19" s="387"/>
      <c r="S19" s="387"/>
      <c r="T19" s="387"/>
      <c r="U19" s="387"/>
      <c r="V19" s="387"/>
      <c r="W19" s="387"/>
      <c r="X19" s="387"/>
      <c r="Y19" s="387"/>
      <c r="Z19" s="387"/>
      <c r="AA19" s="387"/>
      <c r="AB19" s="396"/>
      <c r="AD19" s="402" t="s">
        <v>185</v>
      </c>
      <c r="AJ19" s="402"/>
      <c r="AK19" s="402"/>
      <c r="AL19" s="402"/>
    </row>
    <row r="20" spans="1:38" ht="14.25" thickBot="1" x14ac:dyDescent="0.2">
      <c r="A20" s="393" t="s">
        <v>166</v>
      </c>
      <c r="B20" s="387"/>
      <c r="C20" s="387"/>
      <c r="D20" s="387"/>
      <c r="E20" s="387"/>
      <c r="F20" s="387"/>
      <c r="G20" s="387"/>
      <c r="H20" s="387"/>
      <c r="I20" s="387"/>
      <c r="J20" s="387"/>
      <c r="K20" s="387"/>
      <c r="L20" s="387"/>
      <c r="M20" s="387"/>
      <c r="N20" s="387"/>
      <c r="O20" s="387"/>
      <c r="P20" s="387"/>
      <c r="Q20" s="387"/>
      <c r="R20" s="387"/>
      <c r="S20" s="387"/>
      <c r="T20" s="387"/>
      <c r="U20" s="387"/>
      <c r="V20" s="387"/>
      <c r="W20" s="387"/>
      <c r="X20" s="387"/>
      <c r="Y20" s="387"/>
      <c r="Z20" s="387"/>
      <c r="AA20" s="387"/>
      <c r="AB20" s="396"/>
    </row>
    <row r="21" spans="1:38" ht="14.25" thickBot="1" x14ac:dyDescent="0.2">
      <c r="A21" s="393"/>
      <c r="B21" s="405" t="s">
        <v>185</v>
      </c>
      <c r="C21" s="406" t="s">
        <v>186</v>
      </c>
      <c r="D21" s="406" t="s">
        <v>187</v>
      </c>
      <c r="E21" s="406" t="s">
        <v>188</v>
      </c>
      <c r="F21" s="406" t="s">
        <v>189</v>
      </c>
      <c r="G21" s="406" t="s">
        <v>190</v>
      </c>
      <c r="H21" s="406" t="s">
        <v>191</v>
      </c>
      <c r="I21" s="406" t="s">
        <v>192</v>
      </c>
      <c r="J21" s="406" t="s">
        <v>193</v>
      </c>
      <c r="K21" s="406" t="s">
        <v>194</v>
      </c>
      <c r="L21" s="406" t="s">
        <v>195</v>
      </c>
      <c r="M21" s="406" t="s">
        <v>196</v>
      </c>
      <c r="N21" s="406" t="s">
        <v>197</v>
      </c>
      <c r="O21" s="406" t="s">
        <v>198</v>
      </c>
      <c r="P21" s="406" t="s">
        <v>199</v>
      </c>
      <c r="Q21" s="406" t="s">
        <v>200</v>
      </c>
      <c r="R21" s="406" t="s">
        <v>201</v>
      </c>
      <c r="S21" s="406" t="s">
        <v>202</v>
      </c>
      <c r="T21" s="406" t="s">
        <v>203</v>
      </c>
      <c r="U21" s="406" t="s">
        <v>204</v>
      </c>
      <c r="V21" s="406" t="s">
        <v>205</v>
      </c>
      <c r="W21" s="406" t="s">
        <v>206</v>
      </c>
      <c r="X21" s="406" t="s">
        <v>207</v>
      </c>
      <c r="Y21" s="406" t="s">
        <v>208</v>
      </c>
      <c r="Z21" s="407" t="s">
        <v>209</v>
      </c>
      <c r="AB21" s="409"/>
      <c r="AE21" s="371">
        <v>1</v>
      </c>
      <c r="AF21" s="371">
        <f>IF(OR(P18="",P18="選択ください"),0,1)</f>
        <v>0</v>
      </c>
      <c r="AG21" s="371">
        <f>AE21-AF21</f>
        <v>1</v>
      </c>
      <c r="AI21" s="387"/>
      <c r="AJ21" s="402"/>
      <c r="AK21" s="402"/>
      <c r="AL21" s="402"/>
    </row>
    <row r="22" spans="1:38" ht="15" thickTop="1" thickBot="1" x14ac:dyDescent="0.2">
      <c r="A22" s="393"/>
      <c r="B22" s="408" t="s">
        <v>271</v>
      </c>
      <c r="C22" s="152">
        <v>0</v>
      </c>
      <c r="D22" s="152">
        <v>0</v>
      </c>
      <c r="E22" s="152">
        <v>0</v>
      </c>
      <c r="F22" s="152">
        <v>0</v>
      </c>
      <c r="G22" s="152">
        <v>0</v>
      </c>
      <c r="H22" s="152">
        <v>0</v>
      </c>
      <c r="I22" s="152">
        <v>0</v>
      </c>
      <c r="J22" s="152">
        <f>IFERROR(ROUNDDOWN(入力シート!$E$200*0.2,2),"")</f>
        <v>0</v>
      </c>
      <c r="K22" s="152">
        <f>IFERROR(ROUNDDOWN(入力シート!$E$200*0.4,2),"")</f>
        <v>0</v>
      </c>
      <c r="L22" s="152">
        <f>IFERROR(ROUNDDOWN(入力シート!$E$200*0.6,2),"")</f>
        <v>0</v>
      </c>
      <c r="M22" s="152">
        <f>IFERROR(ROUNDDOWN(入力シート!$E$200*0.8,2),"")</f>
        <v>0</v>
      </c>
      <c r="N22" s="152">
        <f>IFERROR(ROUNDDOWN(入力シート!$E$200,2),"")</f>
        <v>0</v>
      </c>
      <c r="O22" s="152">
        <f>IFERROR(ROUNDDOWN(入力シート!$E$200,2),"")</f>
        <v>0</v>
      </c>
      <c r="P22" s="152">
        <f>IFERROR(ROUNDDOWN(入力シート!$E$200,2),"")</f>
        <v>0</v>
      </c>
      <c r="Q22" s="152">
        <f>IFERROR(ROUNDDOWN(入力シート!$E$200*0.8,2),"")</f>
        <v>0</v>
      </c>
      <c r="R22" s="152">
        <f>IFERROR(ROUNDDOWN(入力シート!$E$200*0.6,2),"")</f>
        <v>0</v>
      </c>
      <c r="S22" s="152">
        <f>IFERROR(ROUNDDOWN(入力シート!$E$200*0.4,2),"")</f>
        <v>0</v>
      </c>
      <c r="T22" s="152">
        <f>IFERROR(ROUNDDOWN(入力シート!$E$200*0.2,2),"")</f>
        <v>0</v>
      </c>
      <c r="U22" s="152">
        <v>0</v>
      </c>
      <c r="V22" s="152">
        <v>0</v>
      </c>
      <c r="W22" s="152">
        <v>0</v>
      </c>
      <c r="X22" s="152">
        <v>0</v>
      </c>
      <c r="Y22" s="152">
        <v>0</v>
      </c>
      <c r="Z22" s="153">
        <v>0</v>
      </c>
      <c r="AB22" s="409"/>
      <c r="AD22" s="371">
        <v>1</v>
      </c>
      <c r="AE22" s="371">
        <v>1</v>
      </c>
      <c r="AF22" s="371">
        <f>IF(C22&gt;入力シート!$E$200,0,COUNTA(C22))</f>
        <v>1</v>
      </c>
      <c r="AG22" s="371">
        <f>AE22-AF22</f>
        <v>0</v>
      </c>
    </row>
    <row r="23" spans="1:38" x14ac:dyDescent="0.15">
      <c r="A23" s="393"/>
      <c r="B23" s="547" t="str">
        <f>IF(COUNTIF(C22:Z22,"&gt;"&amp;入力シート!E200)&gt;0,"発電（売電）の最大値が【受電地点における受電電力の（変更後）最大受電電力】を超えているため、修正ください","")</f>
        <v/>
      </c>
      <c r="Y23" s="387"/>
      <c r="Z23" s="387"/>
      <c r="AA23" s="387"/>
      <c r="AB23" s="396"/>
      <c r="AD23" s="371">
        <v>2</v>
      </c>
      <c r="AE23" s="371">
        <v>1</v>
      </c>
      <c r="AF23" s="371">
        <f>IF(D22&gt;入力シート!$E$200,0,COUNTA(D22))</f>
        <v>1</v>
      </c>
      <c r="AG23" s="371">
        <f t="shared" ref="AG23:AG45" si="0">AE23-AF23</f>
        <v>0</v>
      </c>
    </row>
    <row r="24" spans="1:38" x14ac:dyDescent="0.15">
      <c r="A24" s="393"/>
      <c r="Y24" s="387"/>
      <c r="Z24" s="387"/>
      <c r="AA24" s="387"/>
      <c r="AB24" s="396"/>
      <c r="AD24" s="371">
        <v>3</v>
      </c>
      <c r="AE24" s="371">
        <v>1</v>
      </c>
      <c r="AF24" s="371">
        <f>IF(E22&gt;入力シート!$E$200,0,COUNTA(E22))</f>
        <v>1</v>
      </c>
      <c r="AG24" s="371">
        <f t="shared" si="0"/>
        <v>0</v>
      </c>
    </row>
    <row r="25" spans="1:38" x14ac:dyDescent="0.15">
      <c r="A25" s="393"/>
      <c r="Y25" s="387"/>
      <c r="Z25" s="387"/>
      <c r="AA25" s="387"/>
      <c r="AB25" s="396"/>
      <c r="AD25" s="371">
        <v>4</v>
      </c>
      <c r="AE25" s="371">
        <v>1</v>
      </c>
      <c r="AF25" s="371">
        <f>IF(F22&gt;入力シート!$E$200,0,COUNTA(F22))</f>
        <v>1</v>
      </c>
      <c r="AG25" s="371">
        <f>AE25-AF25</f>
        <v>0</v>
      </c>
    </row>
    <row r="26" spans="1:38" x14ac:dyDescent="0.15">
      <c r="A26" s="393"/>
      <c r="B26" s="387"/>
      <c r="C26" s="387"/>
      <c r="D26" s="387"/>
      <c r="E26" s="387"/>
      <c r="F26" s="387"/>
      <c r="G26" s="387"/>
      <c r="H26" s="387"/>
      <c r="I26" s="387"/>
      <c r="J26" s="387"/>
      <c r="K26" s="387"/>
      <c r="L26" s="387"/>
      <c r="M26" s="387"/>
      <c r="N26" s="387"/>
      <c r="O26" s="387"/>
      <c r="P26" s="387"/>
      <c r="Q26" s="387"/>
      <c r="R26" s="387"/>
      <c r="S26" s="387"/>
      <c r="T26" s="387"/>
      <c r="U26" s="387"/>
      <c r="V26" s="387"/>
      <c r="W26" s="387"/>
      <c r="X26" s="387"/>
      <c r="Y26" s="387"/>
      <c r="Z26" s="387"/>
      <c r="AA26" s="387"/>
      <c r="AB26" s="396"/>
      <c r="AD26" s="371">
        <v>5</v>
      </c>
      <c r="AE26" s="371">
        <v>1</v>
      </c>
      <c r="AF26" s="371">
        <f>IF(G22&gt;入力シート!$E$200,0,COUNTA(G22))</f>
        <v>1</v>
      </c>
      <c r="AG26" s="371">
        <f t="shared" si="0"/>
        <v>0</v>
      </c>
    </row>
    <row r="27" spans="1:38" x14ac:dyDescent="0.15">
      <c r="A27" s="393"/>
      <c r="B27" s="387"/>
      <c r="C27" s="387"/>
      <c r="D27" s="387"/>
      <c r="E27" s="387"/>
      <c r="F27" s="387"/>
      <c r="G27" s="387"/>
      <c r="H27" s="387"/>
      <c r="I27" s="387"/>
      <c r="J27" s="387"/>
      <c r="K27" s="387"/>
      <c r="L27" s="387"/>
      <c r="M27" s="387"/>
      <c r="N27" s="387"/>
      <c r="O27" s="387"/>
      <c r="P27" s="387"/>
      <c r="Q27" s="387"/>
      <c r="R27" s="387"/>
      <c r="S27" s="387"/>
      <c r="T27" s="387"/>
      <c r="U27" s="387"/>
      <c r="V27" s="387"/>
      <c r="W27" s="387"/>
      <c r="X27" s="387"/>
      <c r="Y27" s="387"/>
      <c r="Z27" s="387"/>
      <c r="AA27" s="387"/>
      <c r="AB27" s="396"/>
      <c r="AD27" s="371">
        <v>6</v>
      </c>
      <c r="AE27" s="371">
        <v>1</v>
      </c>
      <c r="AF27" s="371">
        <f>IF(H22&gt;入力シート!$E$200,0,COUNTA(H22))</f>
        <v>1</v>
      </c>
      <c r="AG27" s="371">
        <f t="shared" si="0"/>
        <v>0</v>
      </c>
    </row>
    <row r="28" spans="1:38" x14ac:dyDescent="0.15">
      <c r="A28" s="393"/>
      <c r="B28" s="387"/>
      <c r="C28" s="387"/>
      <c r="D28" s="387"/>
      <c r="E28" s="387"/>
      <c r="F28" s="387"/>
      <c r="G28" s="387"/>
      <c r="H28" s="387"/>
      <c r="I28" s="387"/>
      <c r="J28" s="387"/>
      <c r="K28" s="387"/>
      <c r="L28" s="387"/>
      <c r="M28" s="387"/>
      <c r="N28" s="387"/>
      <c r="O28" s="387"/>
      <c r="P28" s="387"/>
      <c r="Q28" s="387"/>
      <c r="R28" s="387"/>
      <c r="S28" s="387"/>
      <c r="T28" s="387"/>
      <c r="U28" s="387"/>
      <c r="V28" s="387"/>
      <c r="W28" s="387"/>
      <c r="X28" s="387"/>
      <c r="Y28" s="387"/>
      <c r="Z28" s="387"/>
      <c r="AA28" s="387"/>
      <c r="AB28" s="396"/>
      <c r="AD28" s="371">
        <v>7</v>
      </c>
      <c r="AE28" s="371">
        <v>1</v>
      </c>
      <c r="AF28" s="371">
        <f>IF(I22&gt;入力シート!$E$200,0,COUNTA(I22))</f>
        <v>1</v>
      </c>
      <c r="AG28" s="371">
        <f t="shared" si="0"/>
        <v>0</v>
      </c>
    </row>
    <row r="29" spans="1:38" x14ac:dyDescent="0.15">
      <c r="A29" s="393"/>
      <c r="B29" s="387"/>
      <c r="C29" s="387"/>
      <c r="D29" s="387"/>
      <c r="E29" s="387"/>
      <c r="F29" s="387"/>
      <c r="G29" s="387"/>
      <c r="H29" s="387"/>
      <c r="I29" s="387"/>
      <c r="J29" s="387"/>
      <c r="K29" s="387"/>
      <c r="L29" s="387"/>
      <c r="M29" s="387"/>
      <c r="N29" s="387"/>
      <c r="O29" s="387"/>
      <c r="P29" s="387"/>
      <c r="Q29" s="387"/>
      <c r="R29" s="387"/>
      <c r="S29" s="387"/>
      <c r="T29" s="387"/>
      <c r="U29" s="387"/>
      <c r="V29" s="387"/>
      <c r="W29" s="387"/>
      <c r="X29" s="387"/>
      <c r="Y29" s="387"/>
      <c r="Z29" s="387"/>
      <c r="AA29" s="387"/>
      <c r="AB29" s="396"/>
      <c r="AD29" s="371">
        <v>8</v>
      </c>
      <c r="AE29" s="371">
        <v>1</v>
      </c>
      <c r="AF29" s="371">
        <f>IF(OR(J22="",J22&gt;入力シート!$E$200),0,COUNTA(J22))</f>
        <v>1</v>
      </c>
      <c r="AG29" s="371">
        <f t="shared" si="0"/>
        <v>0</v>
      </c>
    </row>
    <row r="30" spans="1:38" x14ac:dyDescent="0.15">
      <c r="A30" s="393"/>
      <c r="B30" s="387"/>
      <c r="C30" s="387"/>
      <c r="D30" s="387"/>
      <c r="E30" s="387"/>
      <c r="F30" s="387"/>
      <c r="G30" s="387"/>
      <c r="H30" s="387"/>
      <c r="I30" s="387"/>
      <c r="J30" s="387"/>
      <c r="K30" s="387"/>
      <c r="L30" s="387"/>
      <c r="M30" s="387"/>
      <c r="N30" s="387"/>
      <c r="O30" s="387"/>
      <c r="P30" s="387"/>
      <c r="Q30" s="387"/>
      <c r="R30" s="387"/>
      <c r="S30" s="387"/>
      <c r="T30" s="387"/>
      <c r="U30" s="387"/>
      <c r="V30" s="387"/>
      <c r="W30" s="387"/>
      <c r="X30" s="387"/>
      <c r="Y30" s="387"/>
      <c r="Z30" s="387"/>
      <c r="AA30" s="387"/>
      <c r="AB30" s="396"/>
      <c r="AD30" s="371">
        <v>9</v>
      </c>
      <c r="AE30" s="371">
        <v>1</v>
      </c>
      <c r="AF30" s="371">
        <f>IF(OR(K22="",K22&gt;入力シート!$E$200),0,COUNTA(K22))</f>
        <v>1</v>
      </c>
      <c r="AG30" s="371">
        <f t="shared" si="0"/>
        <v>0</v>
      </c>
    </row>
    <row r="31" spans="1:38" x14ac:dyDescent="0.15">
      <c r="A31" s="393"/>
      <c r="B31" s="387"/>
      <c r="C31" s="387"/>
      <c r="D31" s="387"/>
      <c r="E31" s="387"/>
      <c r="F31" s="387"/>
      <c r="G31" s="387"/>
      <c r="H31" s="387"/>
      <c r="I31" s="387"/>
      <c r="J31" s="387"/>
      <c r="K31" s="387"/>
      <c r="L31" s="387"/>
      <c r="M31" s="387"/>
      <c r="N31" s="387"/>
      <c r="O31" s="387"/>
      <c r="P31" s="387"/>
      <c r="Q31" s="387"/>
      <c r="R31" s="387"/>
      <c r="S31" s="387"/>
      <c r="T31" s="387"/>
      <c r="U31" s="387"/>
      <c r="V31" s="387"/>
      <c r="W31" s="387"/>
      <c r="X31" s="387"/>
      <c r="Y31" s="387"/>
      <c r="Z31" s="387"/>
      <c r="AA31" s="387"/>
      <c r="AB31" s="396"/>
      <c r="AD31" s="371">
        <v>10</v>
      </c>
      <c r="AE31" s="371">
        <v>1</v>
      </c>
      <c r="AF31" s="371">
        <f>IF(OR(L22="",L22&gt;入力シート!$E$200),0,COUNTA(L22))</f>
        <v>1</v>
      </c>
      <c r="AG31" s="371">
        <f t="shared" si="0"/>
        <v>0</v>
      </c>
    </row>
    <row r="32" spans="1:38" x14ac:dyDescent="0.15">
      <c r="A32" s="393"/>
      <c r="B32" s="387"/>
      <c r="C32" s="387"/>
      <c r="D32" s="387"/>
      <c r="E32" s="387"/>
      <c r="F32" s="387"/>
      <c r="G32" s="387"/>
      <c r="H32" s="387"/>
      <c r="I32" s="387"/>
      <c r="J32" s="387"/>
      <c r="K32" s="387"/>
      <c r="L32" s="387"/>
      <c r="M32" s="387"/>
      <c r="N32" s="387"/>
      <c r="O32" s="387"/>
      <c r="P32" s="387"/>
      <c r="Q32" s="387"/>
      <c r="R32" s="387"/>
      <c r="S32" s="387"/>
      <c r="T32" s="387"/>
      <c r="U32" s="387"/>
      <c r="V32" s="387"/>
      <c r="W32" s="387"/>
      <c r="X32" s="387"/>
      <c r="Y32" s="387"/>
      <c r="Z32" s="387"/>
      <c r="AA32" s="387"/>
      <c r="AB32" s="396"/>
      <c r="AD32" s="371">
        <v>11</v>
      </c>
      <c r="AE32" s="371">
        <v>1</v>
      </c>
      <c r="AF32" s="371">
        <f>IF(OR(M22="",M22&gt;入力シート!$E$200),0,COUNTA(M22))</f>
        <v>1</v>
      </c>
      <c r="AG32" s="371">
        <f t="shared" si="0"/>
        <v>0</v>
      </c>
    </row>
    <row r="33" spans="1:33" x14ac:dyDescent="0.15">
      <c r="A33" s="393"/>
      <c r="B33" s="387"/>
      <c r="C33" s="387"/>
      <c r="D33" s="387"/>
      <c r="E33" s="387"/>
      <c r="F33" s="387"/>
      <c r="G33" s="387"/>
      <c r="H33" s="387"/>
      <c r="I33" s="387"/>
      <c r="J33" s="387"/>
      <c r="K33" s="387"/>
      <c r="L33" s="387"/>
      <c r="M33" s="387"/>
      <c r="N33" s="387"/>
      <c r="O33" s="387"/>
      <c r="P33" s="387"/>
      <c r="Q33" s="387"/>
      <c r="R33" s="387"/>
      <c r="S33" s="387"/>
      <c r="T33" s="387"/>
      <c r="U33" s="387"/>
      <c r="V33" s="387"/>
      <c r="W33" s="387"/>
      <c r="X33" s="387"/>
      <c r="Y33" s="387"/>
      <c r="Z33" s="387"/>
      <c r="AA33" s="387"/>
      <c r="AB33" s="396"/>
      <c r="AD33" s="371">
        <v>12</v>
      </c>
      <c r="AE33" s="371">
        <v>1</v>
      </c>
      <c r="AF33" s="371">
        <f>IF(OR(N22="",N22&gt;入力シート!$E$200),0,COUNTA(N22))</f>
        <v>1</v>
      </c>
      <c r="AG33" s="371">
        <f t="shared" si="0"/>
        <v>0</v>
      </c>
    </row>
    <row r="34" spans="1:33" x14ac:dyDescent="0.15">
      <c r="A34" s="393"/>
      <c r="B34" s="387"/>
      <c r="C34" s="387"/>
      <c r="D34" s="387"/>
      <c r="E34" s="387"/>
      <c r="F34" s="387"/>
      <c r="G34" s="387"/>
      <c r="H34" s="387"/>
      <c r="I34" s="387"/>
      <c r="J34" s="387"/>
      <c r="K34" s="387"/>
      <c r="L34" s="387"/>
      <c r="M34" s="387"/>
      <c r="N34" s="387"/>
      <c r="O34" s="387"/>
      <c r="P34" s="387"/>
      <c r="Q34" s="387"/>
      <c r="R34" s="387"/>
      <c r="S34" s="387"/>
      <c r="T34" s="387"/>
      <c r="U34" s="387"/>
      <c r="V34" s="387"/>
      <c r="W34" s="387"/>
      <c r="X34" s="387"/>
      <c r="Y34" s="387"/>
      <c r="Z34" s="387"/>
      <c r="AA34" s="387"/>
      <c r="AB34" s="396"/>
      <c r="AD34" s="371">
        <v>13</v>
      </c>
      <c r="AE34" s="371">
        <v>1</v>
      </c>
      <c r="AF34" s="371">
        <f>IF(OR(O22="",O22&gt;入力シート!$E$200),0,COUNTA(O22))</f>
        <v>1</v>
      </c>
      <c r="AG34" s="371">
        <f t="shared" si="0"/>
        <v>0</v>
      </c>
    </row>
    <row r="35" spans="1:33" x14ac:dyDescent="0.15">
      <c r="A35" s="393"/>
      <c r="B35" s="387"/>
      <c r="C35" s="387"/>
      <c r="D35" s="387"/>
      <c r="E35" s="387"/>
      <c r="F35" s="387"/>
      <c r="G35" s="387"/>
      <c r="H35" s="387"/>
      <c r="I35" s="387"/>
      <c r="J35" s="387"/>
      <c r="K35" s="387"/>
      <c r="L35" s="387"/>
      <c r="M35" s="387"/>
      <c r="N35" s="387"/>
      <c r="O35" s="387"/>
      <c r="P35" s="387"/>
      <c r="Q35" s="387"/>
      <c r="R35" s="387"/>
      <c r="S35" s="387"/>
      <c r="T35" s="387"/>
      <c r="U35" s="387"/>
      <c r="V35" s="387"/>
      <c r="W35" s="387"/>
      <c r="X35" s="387"/>
      <c r="Y35" s="387"/>
      <c r="Z35" s="387"/>
      <c r="AA35" s="387"/>
      <c r="AB35" s="396"/>
      <c r="AD35" s="371">
        <v>14</v>
      </c>
      <c r="AE35" s="371">
        <v>1</v>
      </c>
      <c r="AF35" s="371">
        <f>IF(OR(P22="",P22&gt;入力シート!$E$200),0,COUNTA(P22))</f>
        <v>1</v>
      </c>
      <c r="AG35" s="371">
        <f t="shared" si="0"/>
        <v>0</v>
      </c>
    </row>
    <row r="36" spans="1:33" x14ac:dyDescent="0.15">
      <c r="A36" s="393"/>
      <c r="B36" s="387"/>
      <c r="C36" s="387"/>
      <c r="D36" s="387"/>
      <c r="E36" s="387"/>
      <c r="F36" s="387"/>
      <c r="G36" s="387"/>
      <c r="H36" s="387"/>
      <c r="I36" s="387"/>
      <c r="J36" s="387"/>
      <c r="K36" s="387"/>
      <c r="L36" s="387"/>
      <c r="M36" s="387"/>
      <c r="N36" s="387"/>
      <c r="O36" s="387"/>
      <c r="P36" s="387"/>
      <c r="Q36" s="387"/>
      <c r="R36" s="387"/>
      <c r="S36" s="387"/>
      <c r="T36" s="387"/>
      <c r="U36" s="387"/>
      <c r="V36" s="387"/>
      <c r="W36" s="387"/>
      <c r="X36" s="387"/>
      <c r="Y36" s="387"/>
      <c r="Z36" s="387"/>
      <c r="AA36" s="387"/>
      <c r="AB36" s="396"/>
      <c r="AD36" s="371">
        <v>15</v>
      </c>
      <c r="AE36" s="371">
        <v>1</v>
      </c>
      <c r="AF36" s="371">
        <f>IF(OR(Q22="",Q22&gt;入力シート!$E$200),0,COUNTA(Q22))</f>
        <v>1</v>
      </c>
      <c r="AG36" s="371">
        <f t="shared" si="0"/>
        <v>0</v>
      </c>
    </row>
    <row r="37" spans="1:33" x14ac:dyDescent="0.15">
      <c r="A37" s="393"/>
      <c r="B37" s="387"/>
      <c r="C37" s="387"/>
      <c r="D37" s="387"/>
      <c r="E37" s="387"/>
      <c r="F37" s="387"/>
      <c r="G37" s="387"/>
      <c r="H37" s="387"/>
      <c r="I37" s="387"/>
      <c r="J37" s="387"/>
      <c r="K37" s="387"/>
      <c r="L37" s="387"/>
      <c r="M37" s="387"/>
      <c r="N37" s="387"/>
      <c r="O37" s="387"/>
      <c r="P37" s="387"/>
      <c r="Q37" s="387"/>
      <c r="R37" s="387"/>
      <c r="S37" s="387"/>
      <c r="T37" s="387"/>
      <c r="U37" s="387"/>
      <c r="V37" s="387"/>
      <c r="W37" s="387"/>
      <c r="X37" s="387"/>
      <c r="Y37" s="387"/>
      <c r="Z37" s="387"/>
      <c r="AA37" s="387"/>
      <c r="AB37" s="396"/>
      <c r="AD37" s="371">
        <v>16</v>
      </c>
      <c r="AE37" s="371">
        <v>1</v>
      </c>
      <c r="AF37" s="371">
        <f>IF(OR(R22="",R22&gt;入力シート!$E$200),0,COUNTA(R22))</f>
        <v>1</v>
      </c>
      <c r="AG37" s="371">
        <f t="shared" si="0"/>
        <v>0</v>
      </c>
    </row>
    <row r="38" spans="1:33" x14ac:dyDescent="0.15">
      <c r="A38" s="393"/>
      <c r="B38" s="387"/>
      <c r="C38" s="387"/>
      <c r="D38" s="387"/>
      <c r="E38" s="387"/>
      <c r="F38" s="387"/>
      <c r="G38" s="387"/>
      <c r="H38" s="387"/>
      <c r="I38" s="387"/>
      <c r="J38" s="387"/>
      <c r="K38" s="387"/>
      <c r="L38" s="387"/>
      <c r="M38" s="387"/>
      <c r="N38" s="387"/>
      <c r="O38" s="387"/>
      <c r="P38" s="387"/>
      <c r="Q38" s="387"/>
      <c r="R38" s="387"/>
      <c r="S38" s="387"/>
      <c r="T38" s="387"/>
      <c r="U38" s="387"/>
      <c r="V38" s="387"/>
      <c r="W38" s="387"/>
      <c r="X38" s="387"/>
      <c r="Y38" s="703"/>
      <c r="Z38" s="387"/>
      <c r="AA38" s="387"/>
      <c r="AB38" s="396"/>
      <c r="AD38" s="371">
        <v>17</v>
      </c>
      <c r="AE38" s="371">
        <v>1</v>
      </c>
      <c r="AF38" s="371">
        <f>IF(OR(S22="",S22&gt;入力シート!$E$200),0,COUNTA(S22))</f>
        <v>1</v>
      </c>
      <c r="AG38" s="371">
        <f t="shared" si="0"/>
        <v>0</v>
      </c>
    </row>
    <row r="39" spans="1:33" x14ac:dyDescent="0.15">
      <c r="A39" s="393"/>
      <c r="B39" s="387"/>
      <c r="C39" s="387"/>
      <c r="D39" s="387"/>
      <c r="E39" s="387"/>
      <c r="F39" s="387"/>
      <c r="G39" s="387"/>
      <c r="H39" s="387"/>
      <c r="I39" s="387"/>
      <c r="J39" s="387"/>
      <c r="K39" s="387"/>
      <c r="L39" s="387"/>
      <c r="M39" s="387"/>
      <c r="N39" s="387"/>
      <c r="O39" s="387"/>
      <c r="P39" s="387"/>
      <c r="Q39" s="387"/>
      <c r="R39" s="387"/>
      <c r="S39" s="387"/>
      <c r="T39" s="387"/>
      <c r="U39" s="387"/>
      <c r="V39" s="387"/>
      <c r="W39" s="387"/>
      <c r="X39" s="387"/>
      <c r="Y39" s="387"/>
      <c r="Z39" s="387"/>
      <c r="AA39" s="387"/>
      <c r="AB39" s="396"/>
      <c r="AD39" s="371">
        <v>18</v>
      </c>
      <c r="AE39" s="371">
        <v>1</v>
      </c>
      <c r="AF39" s="371">
        <f>IF(OR(T22="",T22&gt;入力シート!$E$200),0,COUNTA(T22))</f>
        <v>1</v>
      </c>
      <c r="AG39" s="371">
        <f t="shared" si="0"/>
        <v>0</v>
      </c>
    </row>
    <row r="40" spans="1:33" x14ac:dyDescent="0.15">
      <c r="A40" s="393"/>
      <c r="B40" s="387"/>
      <c r="C40" s="387"/>
      <c r="D40" s="387"/>
      <c r="E40" s="387"/>
      <c r="F40" s="387"/>
      <c r="G40" s="387"/>
      <c r="H40" s="387"/>
      <c r="I40" s="387"/>
      <c r="J40" s="387"/>
      <c r="K40" s="387"/>
      <c r="L40" s="387"/>
      <c r="M40" s="387"/>
      <c r="N40" s="387"/>
      <c r="O40" s="387"/>
      <c r="P40" s="387"/>
      <c r="Q40" s="387"/>
      <c r="R40" s="387"/>
      <c r="S40" s="387"/>
      <c r="T40" s="387"/>
      <c r="U40" s="387"/>
      <c r="V40" s="387"/>
      <c r="W40" s="387"/>
      <c r="X40" s="387"/>
      <c r="Y40" s="387"/>
      <c r="Z40" s="387"/>
      <c r="AA40" s="387"/>
      <c r="AB40" s="396"/>
      <c r="AD40" s="371">
        <v>19</v>
      </c>
      <c r="AE40" s="371">
        <v>1</v>
      </c>
      <c r="AF40" s="371">
        <f>IF(U22&gt;入力シート!$E$200,0,COUNTA(U22))</f>
        <v>1</v>
      </c>
      <c r="AG40" s="371">
        <f t="shared" si="0"/>
        <v>0</v>
      </c>
    </row>
    <row r="41" spans="1:33" x14ac:dyDescent="0.15">
      <c r="A41" s="393"/>
      <c r="B41" s="387"/>
      <c r="C41" s="387"/>
      <c r="D41" s="387"/>
      <c r="E41" s="387"/>
      <c r="F41" s="387"/>
      <c r="G41" s="387"/>
      <c r="H41" s="387"/>
      <c r="I41" s="387"/>
      <c r="J41" s="387"/>
      <c r="K41" s="387"/>
      <c r="L41" s="387"/>
      <c r="M41" s="387"/>
      <c r="N41" s="387"/>
      <c r="O41" s="387"/>
      <c r="P41" s="387"/>
      <c r="Q41" s="387"/>
      <c r="R41" s="387"/>
      <c r="S41" s="387"/>
      <c r="T41" s="387"/>
      <c r="U41" s="387"/>
      <c r="V41" s="387"/>
      <c r="W41" s="387"/>
      <c r="X41" s="387"/>
      <c r="Y41" s="387"/>
      <c r="Z41" s="387"/>
      <c r="AA41" s="387"/>
      <c r="AB41" s="396"/>
      <c r="AD41" s="371">
        <v>20</v>
      </c>
      <c r="AE41" s="371">
        <v>1</v>
      </c>
      <c r="AF41" s="371">
        <f>IF(V22&gt;入力シート!$E$200,0,COUNTA(V22))</f>
        <v>1</v>
      </c>
      <c r="AG41" s="371">
        <f t="shared" si="0"/>
        <v>0</v>
      </c>
    </row>
    <row r="42" spans="1:33" x14ac:dyDescent="0.15">
      <c r="A42" s="393"/>
      <c r="B42" s="387"/>
      <c r="C42" s="387"/>
      <c r="D42" s="387"/>
      <c r="E42" s="387"/>
      <c r="F42" s="387"/>
      <c r="G42" s="387"/>
      <c r="H42" s="387"/>
      <c r="I42" s="387"/>
      <c r="J42" s="387"/>
      <c r="K42" s="387"/>
      <c r="L42" s="387"/>
      <c r="M42" s="387"/>
      <c r="N42" s="387"/>
      <c r="O42" s="387"/>
      <c r="P42" s="387"/>
      <c r="Q42" s="387"/>
      <c r="R42" s="387"/>
      <c r="S42" s="387"/>
      <c r="T42" s="387"/>
      <c r="U42" s="387"/>
      <c r="V42" s="387"/>
      <c r="W42" s="387"/>
      <c r="X42" s="387"/>
      <c r="Y42" s="387"/>
      <c r="Z42" s="387"/>
      <c r="AA42" s="387"/>
      <c r="AB42" s="396"/>
      <c r="AD42" s="371">
        <v>21</v>
      </c>
      <c r="AE42" s="371">
        <v>1</v>
      </c>
      <c r="AF42" s="371">
        <f>IF(W22&gt;入力シート!$E$200,0,COUNTA(W22))</f>
        <v>1</v>
      </c>
      <c r="AG42" s="371">
        <f t="shared" si="0"/>
        <v>0</v>
      </c>
    </row>
    <row r="43" spans="1:33" x14ac:dyDescent="0.15">
      <c r="A43" s="393"/>
      <c r="B43" s="387"/>
      <c r="C43" s="387"/>
      <c r="D43" s="387"/>
      <c r="E43" s="387"/>
      <c r="F43" s="387"/>
      <c r="G43" s="387"/>
      <c r="H43" s="387"/>
      <c r="I43" s="387"/>
      <c r="J43" s="387"/>
      <c r="K43" s="387"/>
      <c r="L43" s="387"/>
      <c r="M43" s="387"/>
      <c r="N43" s="387"/>
      <c r="O43" s="387"/>
      <c r="P43" s="387"/>
      <c r="Q43" s="387"/>
      <c r="R43" s="387"/>
      <c r="S43" s="387"/>
      <c r="T43" s="387"/>
      <c r="U43" s="387"/>
      <c r="V43" s="387"/>
      <c r="W43" s="387"/>
      <c r="X43" s="387"/>
      <c r="Y43" s="387"/>
      <c r="Z43" s="387"/>
      <c r="AA43" s="387"/>
      <c r="AB43" s="396"/>
      <c r="AD43" s="371">
        <v>22</v>
      </c>
      <c r="AE43" s="371">
        <v>1</v>
      </c>
      <c r="AF43" s="371">
        <f>IF(X22&gt;入力シート!$E$200,0,COUNTA(X22))</f>
        <v>1</v>
      </c>
      <c r="AG43" s="371">
        <f t="shared" si="0"/>
        <v>0</v>
      </c>
    </row>
    <row r="44" spans="1:33" x14ac:dyDescent="0.15">
      <c r="A44" s="393"/>
      <c r="B44" s="387"/>
      <c r="C44" s="387"/>
      <c r="D44" s="387"/>
      <c r="E44" s="387"/>
      <c r="F44" s="387"/>
      <c r="G44" s="387"/>
      <c r="H44" s="387"/>
      <c r="I44" s="387"/>
      <c r="J44" s="387"/>
      <c r="K44" s="387"/>
      <c r="L44" s="387"/>
      <c r="M44" s="387"/>
      <c r="N44" s="387"/>
      <c r="O44" s="387"/>
      <c r="P44" s="387"/>
      <c r="Q44" s="387"/>
      <c r="R44" s="387"/>
      <c r="S44" s="387"/>
      <c r="T44" s="387"/>
      <c r="U44" s="387"/>
      <c r="V44" s="387"/>
      <c r="W44" s="387"/>
      <c r="X44" s="387"/>
      <c r="Y44" s="387"/>
      <c r="Z44" s="387"/>
      <c r="AA44" s="387"/>
      <c r="AB44" s="396"/>
      <c r="AD44" s="371">
        <v>23</v>
      </c>
      <c r="AE44" s="371">
        <v>1</v>
      </c>
      <c r="AF44" s="371">
        <f>IF(Y22&gt;入力シート!$E$200,0,COUNTA(Y22))</f>
        <v>1</v>
      </c>
      <c r="AG44" s="371">
        <f t="shared" si="0"/>
        <v>0</v>
      </c>
    </row>
    <row r="45" spans="1:33" x14ac:dyDescent="0.15">
      <c r="A45" s="393"/>
      <c r="B45" s="387"/>
      <c r="C45" s="387"/>
      <c r="D45" s="387"/>
      <c r="E45" s="387"/>
      <c r="F45" s="387"/>
      <c r="G45" s="387"/>
      <c r="H45" s="387"/>
      <c r="I45" s="387"/>
      <c r="J45" s="387"/>
      <c r="K45" s="387"/>
      <c r="L45" s="387"/>
      <c r="M45" s="387"/>
      <c r="N45" s="387"/>
      <c r="O45" s="387"/>
      <c r="P45" s="387"/>
      <c r="Q45" s="387"/>
      <c r="R45" s="387"/>
      <c r="S45" s="387"/>
      <c r="T45" s="387"/>
      <c r="U45" s="387"/>
      <c r="V45" s="387"/>
      <c r="W45" s="387"/>
      <c r="X45" s="387"/>
      <c r="Y45" s="387"/>
      <c r="Z45" s="387"/>
      <c r="AA45" s="387"/>
      <c r="AB45" s="396"/>
      <c r="AD45" s="371">
        <v>24</v>
      </c>
      <c r="AE45" s="371">
        <v>1</v>
      </c>
      <c r="AF45" s="371">
        <f>IF(Z22&gt;入力シート!$E$200,0,COUNTA(Z22))</f>
        <v>1</v>
      </c>
      <c r="AG45" s="371">
        <f t="shared" si="0"/>
        <v>0</v>
      </c>
    </row>
    <row r="46" spans="1:33" x14ac:dyDescent="0.15">
      <c r="A46" s="393"/>
      <c r="B46" s="387"/>
      <c r="C46" s="387"/>
      <c r="D46" s="387"/>
      <c r="E46" s="387"/>
      <c r="F46" s="387"/>
      <c r="G46" s="387"/>
      <c r="H46" s="387"/>
      <c r="I46" s="387"/>
      <c r="J46" s="387"/>
      <c r="K46" s="387"/>
      <c r="L46" s="387"/>
      <c r="M46" s="387"/>
      <c r="N46" s="387"/>
      <c r="O46" s="387"/>
      <c r="P46" s="387"/>
      <c r="Q46" s="387"/>
      <c r="R46" s="387"/>
      <c r="S46" s="387"/>
      <c r="T46" s="387"/>
      <c r="U46" s="387"/>
      <c r="V46" s="387"/>
      <c r="W46" s="387"/>
      <c r="X46" s="387"/>
      <c r="Y46" s="387"/>
      <c r="Z46" s="387"/>
      <c r="AA46" s="387"/>
      <c r="AB46" s="396"/>
    </row>
    <row r="47" spans="1:33" x14ac:dyDescent="0.15">
      <c r="A47" s="393"/>
      <c r="B47" s="387"/>
      <c r="C47" s="387"/>
      <c r="D47" s="387"/>
      <c r="E47" s="387"/>
      <c r="F47" s="387"/>
      <c r="G47" s="387"/>
      <c r="H47" s="387"/>
      <c r="I47" s="387"/>
      <c r="J47" s="387"/>
      <c r="K47" s="387"/>
      <c r="L47" s="387"/>
      <c r="M47" s="387"/>
      <c r="N47" s="387"/>
      <c r="O47" s="387"/>
      <c r="P47" s="387"/>
      <c r="Q47" s="387"/>
      <c r="R47" s="387"/>
      <c r="S47" s="387"/>
      <c r="T47" s="387"/>
      <c r="U47" s="387"/>
      <c r="V47" s="387"/>
      <c r="W47" s="387"/>
      <c r="X47" s="387"/>
      <c r="Y47" s="387"/>
      <c r="Z47" s="387"/>
      <c r="AA47" s="387"/>
      <c r="AB47" s="396"/>
    </row>
    <row r="48" spans="1:33" x14ac:dyDescent="0.15">
      <c r="A48" s="393"/>
      <c r="B48" s="387"/>
      <c r="C48" s="387"/>
      <c r="D48" s="387"/>
      <c r="E48" s="387"/>
      <c r="F48" s="387"/>
      <c r="G48" s="387"/>
      <c r="H48" s="387"/>
      <c r="I48" s="387"/>
      <c r="J48" s="387"/>
      <c r="K48" s="387"/>
      <c r="L48" s="387"/>
      <c r="M48" s="387"/>
      <c r="N48" s="387"/>
      <c r="O48" s="387"/>
      <c r="P48" s="387"/>
      <c r="Q48" s="387"/>
      <c r="R48" s="387"/>
      <c r="S48" s="387"/>
      <c r="T48" s="387"/>
      <c r="U48" s="387"/>
      <c r="V48" s="387"/>
      <c r="W48" s="387"/>
      <c r="X48" s="387"/>
      <c r="Y48" s="387"/>
      <c r="Z48" s="387"/>
      <c r="AA48" s="387"/>
      <c r="AB48" s="396"/>
    </row>
    <row r="49" spans="1:28" x14ac:dyDescent="0.15">
      <c r="A49" s="393"/>
      <c r="B49" s="387"/>
      <c r="C49" s="387"/>
      <c r="D49" s="387"/>
      <c r="E49" s="387"/>
      <c r="F49" s="387"/>
      <c r="G49" s="387"/>
      <c r="H49" s="387"/>
      <c r="I49" s="387"/>
      <c r="J49" s="387"/>
      <c r="K49" s="387"/>
      <c r="L49" s="387"/>
      <c r="M49" s="387"/>
      <c r="N49" s="387"/>
      <c r="O49" s="387"/>
      <c r="P49" s="387"/>
      <c r="Q49" s="387"/>
      <c r="R49" s="387"/>
      <c r="S49" s="387"/>
      <c r="T49" s="387"/>
      <c r="U49" s="387"/>
      <c r="V49" s="387"/>
      <c r="W49" s="387"/>
      <c r="X49" s="387"/>
      <c r="Y49" s="387"/>
      <c r="Z49" s="387"/>
      <c r="AA49" s="387"/>
      <c r="AB49" s="396"/>
    </row>
    <row r="50" spans="1:28" x14ac:dyDescent="0.15">
      <c r="A50" s="393"/>
      <c r="B50" s="387"/>
      <c r="C50" s="387"/>
      <c r="D50" s="387"/>
      <c r="E50" s="387"/>
      <c r="F50" s="387"/>
      <c r="G50" s="387"/>
      <c r="H50" s="387"/>
      <c r="I50" s="387"/>
      <c r="J50" s="387"/>
      <c r="K50" s="387"/>
      <c r="L50" s="387"/>
      <c r="M50" s="387"/>
      <c r="N50" s="387"/>
      <c r="O50" s="387"/>
      <c r="P50" s="387"/>
      <c r="Q50" s="387"/>
      <c r="R50" s="387"/>
      <c r="S50" s="387"/>
      <c r="T50" s="387"/>
      <c r="U50" s="387"/>
      <c r="V50" s="387"/>
      <c r="W50" s="387"/>
      <c r="X50" s="387"/>
      <c r="Y50" s="387"/>
      <c r="Z50" s="387"/>
      <c r="AA50" s="387"/>
      <c r="AB50" s="396"/>
    </row>
    <row r="51" spans="1:28" x14ac:dyDescent="0.15">
      <c r="A51" s="393"/>
      <c r="B51" s="387"/>
      <c r="C51" s="387"/>
      <c r="D51" s="387"/>
      <c r="E51" s="387"/>
      <c r="F51" s="387"/>
      <c r="G51" s="387"/>
      <c r="H51" s="387"/>
      <c r="I51" s="387"/>
      <c r="J51" s="387"/>
      <c r="K51" s="387"/>
      <c r="L51" s="387"/>
      <c r="M51" s="387"/>
      <c r="N51" s="387"/>
      <c r="O51" s="387"/>
      <c r="P51" s="387"/>
      <c r="Q51" s="387"/>
      <c r="R51" s="387"/>
      <c r="S51" s="387"/>
      <c r="T51" s="387"/>
      <c r="U51" s="387"/>
      <c r="V51" s="387"/>
      <c r="W51" s="387"/>
      <c r="X51" s="387"/>
      <c r="Y51" s="387"/>
      <c r="Z51" s="387"/>
      <c r="AA51" s="387"/>
      <c r="AB51" s="396"/>
    </row>
    <row r="52" spans="1:28" x14ac:dyDescent="0.15">
      <c r="A52" s="393"/>
      <c r="B52" s="7"/>
      <c r="C52" s="388"/>
      <c r="D52" s="388"/>
      <c r="E52" s="388"/>
      <c r="F52" s="388"/>
      <c r="G52" s="388"/>
      <c r="H52" s="388"/>
      <c r="I52" s="388"/>
      <c r="J52" s="388"/>
      <c r="K52" s="388"/>
      <c r="L52" s="388"/>
      <c r="M52" s="388"/>
      <c r="N52" s="388"/>
      <c r="O52" s="388"/>
      <c r="P52" s="388"/>
      <c r="Q52" s="388"/>
      <c r="R52" s="388"/>
      <c r="S52" s="388"/>
      <c r="T52" s="388"/>
      <c r="U52" s="388"/>
      <c r="V52" s="388"/>
      <c r="W52" s="387"/>
      <c r="X52" s="387"/>
      <c r="Y52" s="387"/>
      <c r="Z52" s="387"/>
      <c r="AA52" s="387"/>
      <c r="AB52" s="396"/>
    </row>
    <row r="53" spans="1:28" x14ac:dyDescent="0.15">
      <c r="A53" s="393"/>
      <c r="B53" s="387"/>
      <c r="C53" s="387"/>
      <c r="D53" s="387"/>
      <c r="E53" s="387"/>
      <c r="F53" s="387"/>
      <c r="G53" s="387"/>
      <c r="H53" s="387"/>
      <c r="I53" s="387"/>
      <c r="J53" s="387"/>
      <c r="K53" s="387"/>
      <c r="L53" s="387"/>
      <c r="M53" s="387"/>
      <c r="N53" s="387"/>
      <c r="O53" s="387"/>
      <c r="P53" s="387"/>
      <c r="Q53" s="387"/>
      <c r="R53" s="387"/>
      <c r="S53" s="387"/>
      <c r="T53" s="387"/>
      <c r="U53" s="387"/>
      <c r="V53" s="387"/>
      <c r="W53" s="387"/>
      <c r="X53" s="387"/>
      <c r="Y53" s="387"/>
      <c r="Z53" s="387"/>
      <c r="AA53" s="387"/>
      <c r="AB53" s="396"/>
    </row>
    <row r="54" spans="1:28" x14ac:dyDescent="0.15">
      <c r="A54" s="379"/>
      <c r="AB54" s="409"/>
    </row>
    <row r="55" spans="1:28" x14ac:dyDescent="0.15">
      <c r="A55" s="379"/>
      <c r="AB55" s="409"/>
    </row>
    <row r="56" spans="1:28" x14ac:dyDescent="0.15">
      <c r="A56" s="379"/>
      <c r="AB56" s="409"/>
    </row>
    <row r="57" spans="1:28" x14ac:dyDescent="0.15">
      <c r="A57" s="379"/>
      <c r="AB57" s="409"/>
    </row>
    <row r="58" spans="1:28" x14ac:dyDescent="0.15">
      <c r="A58" s="379"/>
      <c r="AB58" s="409"/>
    </row>
    <row r="59" spans="1:28" x14ac:dyDescent="0.15">
      <c r="A59" s="379"/>
      <c r="AB59" s="409"/>
    </row>
    <row r="60" spans="1:28" x14ac:dyDescent="0.15">
      <c r="A60" s="379"/>
      <c r="AB60" s="409"/>
    </row>
    <row r="61" spans="1:28" x14ac:dyDescent="0.15">
      <c r="A61" s="379"/>
      <c r="AB61" s="409"/>
    </row>
    <row r="62" spans="1:28" x14ac:dyDescent="0.15">
      <c r="A62" s="379"/>
      <c r="AB62" s="409"/>
    </row>
    <row r="63" spans="1:28" x14ac:dyDescent="0.15">
      <c r="A63" s="379"/>
      <c r="AB63" s="409"/>
    </row>
    <row r="64" spans="1:28" ht="14.25" thickBot="1" x14ac:dyDescent="0.2">
      <c r="A64" s="428"/>
      <c r="B64" s="410"/>
      <c r="C64" s="410"/>
      <c r="D64" s="410"/>
      <c r="E64" s="410"/>
      <c r="F64" s="410"/>
      <c r="G64" s="410"/>
      <c r="H64" s="410"/>
      <c r="I64" s="410"/>
      <c r="J64" s="410"/>
      <c r="K64" s="410"/>
      <c r="L64" s="410"/>
      <c r="M64" s="410"/>
      <c r="N64" s="410"/>
      <c r="O64" s="410"/>
      <c r="P64" s="410"/>
      <c r="Q64" s="410"/>
      <c r="R64" s="410"/>
      <c r="S64" s="410"/>
      <c r="T64" s="410"/>
      <c r="U64" s="410"/>
      <c r="V64" s="410"/>
      <c r="W64" s="410"/>
      <c r="X64" s="410"/>
      <c r="Y64" s="410"/>
      <c r="Z64" s="410"/>
      <c r="AA64" s="410"/>
      <c r="AB64" s="430"/>
    </row>
  </sheetData>
  <sheetProtection formatColumns="0" formatRows="0" insertColumns="0" insertRows="0" deleteColumns="0" deleteRows="0"/>
  <mergeCells count="10">
    <mergeCell ref="P18:V18"/>
    <mergeCell ref="E18:O18"/>
    <mergeCell ref="M14:O14"/>
    <mergeCell ref="AA1:AB1"/>
    <mergeCell ref="V5:AA5"/>
    <mergeCell ref="Y6:AA6"/>
    <mergeCell ref="A7:AA7"/>
    <mergeCell ref="A8:AB8"/>
    <mergeCell ref="C1:E1"/>
    <mergeCell ref="A1:B1"/>
  </mergeCells>
  <phoneticPr fontId="2"/>
  <conditionalFormatting sqref="A19:AB65">
    <cfRule type="expression" dxfId="50" priority="1">
      <formula>$P$18="添付で提出"</formula>
    </cfRule>
  </conditionalFormatting>
  <conditionalFormatting sqref="C22:Z22">
    <cfRule type="cellIs" dxfId="49" priority="11925" operator="greaterThan">
      <formula>$M$14</formula>
    </cfRule>
    <cfRule type="containsBlanks" dxfId="48" priority="11926">
      <formula>LEN(TRIM(C22))=0</formula>
    </cfRule>
  </conditionalFormatting>
  <conditionalFormatting sqref="P18">
    <cfRule type="cellIs" dxfId="47" priority="2" operator="equal">
      <formula>"選択ください"</formula>
    </cfRule>
    <cfRule type="containsBlanks" dxfId="46" priority="3">
      <formula>LEN(TRIM(P18))=0</formula>
    </cfRule>
  </conditionalFormatting>
  <dataValidations count="1">
    <dataValidation type="list" allowBlank="1" showInputMessage="1" showErrorMessage="1" sqref="P18:V18" xr:uid="{00000000-0002-0000-0F00-000000000000}">
      <formula1>"選択ください,本紙で提出,添付で提出"</formula1>
    </dataValidation>
  </dataValidations>
  <hyperlinks>
    <hyperlink ref="A1" location="はじめに!A1" display="＜はじめにへ" xr:uid="{00000000-0004-0000-0F00-000000000000}"/>
    <hyperlink ref="AA1:AB1" location="おわりに!Print_Area" display="おわりにへ＞" xr:uid="{00000000-0004-0000-0F00-000001000000}"/>
    <hyperlink ref="A1:B1" location="入力シート!Print_Area" display="＜入力シートへ" xr:uid="{00000000-0004-0000-0F00-000002000000}"/>
  </hyperlinks>
  <pageMargins left="0.74803149606299213" right="0.27559055118110237" top="0.27559055118110237" bottom="0.31496062992125984" header="0.19685039370078741" footer="0.19685039370078741"/>
  <pageSetup paperSize="9" scale="65"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BW79"/>
  <sheetViews>
    <sheetView showGridLines="0" view="pageBreakPreview" zoomScale="80" zoomScaleNormal="80" zoomScaleSheetLayoutView="80" workbookViewId="0">
      <pane ySplit="1" topLeftCell="A2" activePane="bottomLeft" state="frozen"/>
      <selection activeCell="U1" sqref="U1:V1"/>
      <selection pane="bottomLeft" sqref="A1:E1"/>
    </sheetView>
  </sheetViews>
  <sheetFormatPr defaultColWidth="2.625" defaultRowHeight="14.25" customHeight="1" x14ac:dyDescent="0.15"/>
  <cols>
    <col min="1" max="30" width="2" style="1039" customWidth="1"/>
    <col min="31" max="31" width="3.75" style="1039" customWidth="1"/>
    <col min="32" max="65" width="2" style="1039" customWidth="1"/>
    <col min="66" max="68" width="2.625" style="1039" customWidth="1"/>
    <col min="69" max="75" width="2.625" style="1039" hidden="1" customWidth="1"/>
    <col min="76" max="80" width="2.625" style="1039" customWidth="1"/>
    <col min="81" max="16384" width="2.625" style="1039"/>
  </cols>
  <sheetData>
    <row r="1" spans="1:75" ht="27" customHeight="1" x14ac:dyDescent="0.15">
      <c r="A1" s="1556" t="s">
        <v>164</v>
      </c>
      <c r="B1" s="1556"/>
      <c r="C1" s="1556"/>
      <c r="D1" s="1556"/>
      <c r="E1" s="1556"/>
      <c r="F1" s="1619"/>
      <c r="G1" s="1619"/>
      <c r="H1" s="1619"/>
      <c r="I1" s="1619"/>
      <c r="J1" s="1619"/>
      <c r="K1" s="1619"/>
      <c r="L1" s="1619"/>
      <c r="M1" s="1034"/>
      <c r="N1" s="1034"/>
      <c r="O1" s="1034"/>
      <c r="P1" s="1034"/>
      <c r="Q1" s="1034"/>
      <c r="R1" s="1034"/>
      <c r="S1" s="1034"/>
      <c r="T1" s="1034"/>
      <c r="U1" s="1034"/>
      <c r="V1" s="1034"/>
      <c r="W1" s="1034"/>
      <c r="X1" s="1034"/>
      <c r="Y1" s="1034"/>
      <c r="Z1" s="1034"/>
      <c r="AA1" s="1034"/>
      <c r="AB1" s="1034"/>
      <c r="AC1" s="1035" t="s">
        <v>281</v>
      </c>
      <c r="AD1" s="1560">
        <f>IF(AND(はじめに!AV62="はい",はじめに!AV64="はい"),SUM(BS:BS,BW:BW),IF(はじめに!AV62="はい",SUM(BS:BS),IF(はじめに!AV64="はい",SUM(BW:BW),0)))</f>
        <v>0</v>
      </c>
      <c r="AE1" s="1560"/>
      <c r="AF1" s="1036" t="s">
        <v>1307</v>
      </c>
      <c r="AG1" s="1037"/>
      <c r="AH1" s="1038"/>
      <c r="AI1" s="1037"/>
      <c r="AJ1" s="1037"/>
      <c r="AK1" s="1037"/>
      <c r="AL1" s="1037"/>
      <c r="AM1" s="1037"/>
      <c r="AN1" s="1037"/>
      <c r="BI1" s="1555" t="s">
        <v>165</v>
      </c>
      <c r="BJ1" s="1555"/>
      <c r="BK1" s="1555"/>
      <c r="BL1" s="1555"/>
      <c r="BM1" s="1555"/>
    </row>
    <row r="2" spans="1:75" ht="20.100000000000001" customHeight="1" thickBot="1" x14ac:dyDescent="0.2">
      <c r="A2" s="984"/>
      <c r="B2" s="984"/>
      <c r="C2" s="984"/>
      <c r="D2" s="984"/>
      <c r="E2" s="984"/>
      <c r="F2" s="984"/>
      <c r="G2" s="984"/>
      <c r="H2" s="984"/>
      <c r="I2" s="984"/>
      <c r="J2" s="984"/>
      <c r="K2" s="984"/>
      <c r="L2" s="984"/>
      <c r="M2" s="984"/>
      <c r="N2" s="984"/>
      <c r="O2" s="984"/>
      <c r="P2" s="984"/>
      <c r="Q2" s="984"/>
      <c r="R2" s="984"/>
      <c r="S2" s="984"/>
      <c r="T2" s="984"/>
      <c r="U2" s="984"/>
      <c r="V2" s="984"/>
      <c r="W2" s="984"/>
      <c r="X2" s="984"/>
      <c r="Y2" s="984"/>
      <c r="Z2" s="984"/>
      <c r="AA2" s="984"/>
      <c r="AB2" s="984"/>
      <c r="AC2" s="984"/>
      <c r="AD2" s="984"/>
      <c r="AE2" s="984"/>
      <c r="AF2" s="984"/>
      <c r="AG2" s="984"/>
      <c r="AH2" s="984"/>
      <c r="AI2" s="984"/>
      <c r="AJ2" s="984"/>
      <c r="AK2" s="984"/>
      <c r="AL2" s="984"/>
      <c r="AM2" s="984"/>
      <c r="AN2" s="984"/>
      <c r="AO2" s="984"/>
      <c r="AP2" s="984"/>
      <c r="AQ2" s="984"/>
      <c r="AR2" s="984"/>
      <c r="AS2" s="984"/>
      <c r="AT2" s="984"/>
      <c r="AU2" s="984"/>
      <c r="AV2" s="984"/>
      <c r="AW2" s="984"/>
      <c r="AX2" s="984"/>
      <c r="AY2" s="984"/>
      <c r="AZ2" s="984"/>
      <c r="BA2" s="984"/>
      <c r="BB2" s="984"/>
      <c r="BC2" s="1474" t="s">
        <v>930</v>
      </c>
      <c r="BD2" s="1474"/>
      <c r="BE2" s="1474"/>
      <c r="BF2" s="1474"/>
      <c r="BG2" s="1474"/>
      <c r="BH2" s="1474"/>
      <c r="BI2" s="1474"/>
      <c r="BJ2" s="1474"/>
      <c r="BK2" s="1474"/>
      <c r="BL2" s="1474"/>
      <c r="BM2" s="1474"/>
    </row>
    <row r="3" spans="1:75" ht="20.100000000000001" customHeight="1" x14ac:dyDescent="0.15">
      <c r="A3" s="1040"/>
      <c r="B3" s="1041"/>
      <c r="C3" s="1041"/>
      <c r="D3" s="1041"/>
      <c r="E3" s="1041"/>
      <c r="F3" s="1041"/>
      <c r="G3" s="1041"/>
      <c r="H3" s="1041"/>
      <c r="I3" s="1041"/>
      <c r="J3" s="1041"/>
      <c r="K3" s="1041"/>
      <c r="L3" s="1041"/>
      <c r="M3" s="1041"/>
      <c r="N3" s="1041"/>
      <c r="O3" s="1041"/>
      <c r="P3" s="1041"/>
      <c r="Q3" s="1041"/>
      <c r="R3" s="1041"/>
      <c r="S3" s="1041"/>
      <c r="T3" s="1041"/>
      <c r="U3" s="1041"/>
      <c r="V3" s="1041"/>
      <c r="W3" s="1041"/>
      <c r="X3" s="1041"/>
      <c r="Y3" s="1041"/>
      <c r="Z3" s="1041"/>
      <c r="AA3" s="1041"/>
      <c r="AB3" s="1041"/>
      <c r="AC3" s="1041"/>
      <c r="AD3" s="1041"/>
      <c r="AE3" s="1041"/>
      <c r="AF3" s="1041"/>
      <c r="AG3" s="1041"/>
      <c r="AH3" s="1041"/>
      <c r="AI3" s="1041"/>
      <c r="AJ3" s="1041"/>
      <c r="AK3" s="1041"/>
      <c r="AL3" s="1041"/>
      <c r="AM3" s="1041"/>
      <c r="AN3" s="1041"/>
      <c r="AO3" s="1041"/>
      <c r="AP3" s="1041"/>
      <c r="AQ3" s="1041"/>
      <c r="AR3" s="1041"/>
      <c r="AS3" s="1041"/>
      <c r="AT3" s="1041"/>
      <c r="AU3" s="1041"/>
      <c r="AV3" s="1041"/>
      <c r="AW3" s="1041"/>
      <c r="AX3" s="1041"/>
      <c r="AY3" s="1041"/>
      <c r="AZ3" s="1481" t="str">
        <f>IF(入力シート!E10="","",入力シート!E10)</f>
        <v/>
      </c>
      <c r="BA3" s="1481"/>
      <c r="BB3" s="1481"/>
      <c r="BC3" s="1481"/>
      <c r="BD3" s="1481"/>
      <c r="BE3" s="1481"/>
      <c r="BF3" s="1481"/>
      <c r="BG3" s="1481"/>
      <c r="BH3" s="1481"/>
      <c r="BI3" s="1481"/>
      <c r="BJ3" s="1481"/>
      <c r="BK3" s="1481"/>
      <c r="BL3" s="1481"/>
      <c r="BM3" s="1042"/>
    </row>
    <row r="4" spans="1:75" ht="20.100000000000001" customHeight="1" x14ac:dyDescent="0.15">
      <c r="A4" s="1620" t="s">
        <v>931</v>
      </c>
      <c r="B4" s="1621"/>
      <c r="C4" s="1621"/>
      <c r="D4" s="1621"/>
      <c r="E4" s="1621"/>
      <c r="F4" s="1621"/>
      <c r="G4" s="1621"/>
      <c r="H4" s="1621"/>
      <c r="I4" s="1621"/>
      <c r="J4" s="1621"/>
      <c r="K4" s="1621"/>
      <c r="L4" s="1621"/>
      <c r="M4" s="1621"/>
      <c r="N4" s="1621"/>
      <c r="O4" s="1621"/>
      <c r="P4" s="1621"/>
      <c r="Q4" s="1621"/>
      <c r="R4" s="1621"/>
      <c r="S4" s="1621"/>
      <c r="T4" s="1621"/>
      <c r="U4" s="1621"/>
      <c r="V4" s="1621"/>
      <c r="W4" s="1621"/>
      <c r="X4" s="1621"/>
      <c r="Y4" s="1621"/>
      <c r="Z4" s="1621"/>
      <c r="AA4" s="1621"/>
      <c r="AB4" s="1621"/>
      <c r="AC4" s="1621"/>
      <c r="AD4" s="1621"/>
      <c r="AE4" s="1621"/>
      <c r="AF4" s="1621"/>
      <c r="AG4" s="1621"/>
      <c r="AH4" s="1621"/>
      <c r="AI4" s="1621"/>
      <c r="AJ4" s="1621"/>
      <c r="AK4" s="1621"/>
      <c r="AL4" s="1621"/>
      <c r="AM4" s="1621"/>
      <c r="AN4" s="1621"/>
      <c r="AO4" s="1621"/>
      <c r="AP4" s="1621"/>
      <c r="AQ4" s="1621"/>
      <c r="AR4" s="1621"/>
      <c r="AS4" s="1621"/>
      <c r="AT4" s="1621"/>
      <c r="AU4" s="1621"/>
      <c r="AV4" s="1621"/>
      <c r="AW4" s="1621"/>
      <c r="AX4" s="1621"/>
      <c r="AY4" s="1621"/>
      <c r="AZ4" s="1621"/>
      <c r="BA4" s="1621"/>
      <c r="BB4" s="1621"/>
      <c r="BC4" s="1621"/>
      <c r="BD4" s="1621"/>
      <c r="BE4" s="1621"/>
      <c r="BF4" s="1621"/>
      <c r="BG4" s="1621"/>
      <c r="BH4" s="1621"/>
      <c r="BI4" s="1621"/>
      <c r="BJ4" s="1621"/>
      <c r="BK4" s="1621"/>
      <c r="BL4" s="1621"/>
      <c r="BM4" s="1622"/>
    </row>
    <row r="5" spans="1:75" ht="20.100000000000001" customHeight="1" x14ac:dyDescent="0.15">
      <c r="A5" s="804"/>
      <c r="B5" s="809"/>
      <c r="C5" s="809"/>
      <c r="D5" s="809"/>
      <c r="E5" s="809"/>
      <c r="F5" s="809"/>
      <c r="G5" s="809"/>
      <c r="H5" s="809"/>
      <c r="I5" s="809"/>
      <c r="J5" s="809"/>
      <c r="K5" s="809"/>
      <c r="L5" s="809"/>
      <c r="M5" s="809"/>
      <c r="N5" s="809"/>
      <c r="O5" s="809"/>
      <c r="P5" s="809"/>
      <c r="Q5" s="809"/>
      <c r="R5" s="809"/>
      <c r="S5" s="809"/>
      <c r="T5" s="809"/>
      <c r="U5" s="809"/>
      <c r="V5" s="809"/>
      <c r="W5" s="809"/>
      <c r="X5" s="809"/>
      <c r="Y5" s="809"/>
      <c r="Z5" s="809"/>
      <c r="AA5" s="809"/>
      <c r="AB5" s="809"/>
      <c r="AC5" s="809"/>
      <c r="AD5" s="809"/>
      <c r="AE5" s="809"/>
      <c r="AF5" s="809"/>
      <c r="AG5" s="809"/>
      <c r="AH5" s="809"/>
      <c r="AI5" s="809"/>
      <c r="AJ5" s="809"/>
      <c r="AK5" s="809"/>
      <c r="AL5" s="809"/>
      <c r="AM5" s="809"/>
      <c r="AN5" s="809"/>
      <c r="AO5" s="809"/>
      <c r="AP5" s="809"/>
      <c r="AQ5" s="803"/>
      <c r="AR5" s="803"/>
      <c r="AS5" s="803"/>
      <c r="AT5" s="803"/>
      <c r="AU5" s="803"/>
      <c r="AV5" s="803"/>
      <c r="AW5" s="803"/>
      <c r="AX5" s="803"/>
      <c r="AY5" s="803"/>
      <c r="AZ5" s="854"/>
      <c r="BA5" s="854"/>
      <c r="BB5" s="854"/>
      <c r="BC5" s="854"/>
      <c r="BD5" s="854"/>
      <c r="BE5" s="854"/>
      <c r="BF5" s="854"/>
      <c r="BG5" s="854"/>
      <c r="BH5" s="854"/>
      <c r="BI5" s="854"/>
      <c r="BJ5" s="854"/>
      <c r="BK5" s="854"/>
      <c r="BL5" s="854"/>
      <c r="BM5" s="807"/>
    </row>
    <row r="6" spans="1:75" ht="20.100000000000001" customHeight="1" x14ac:dyDescent="0.15">
      <c r="A6" s="804"/>
      <c r="B6" s="809"/>
      <c r="C6" s="809"/>
      <c r="D6" s="809"/>
      <c r="E6" s="809"/>
      <c r="F6" s="809"/>
      <c r="G6" s="809"/>
      <c r="H6" s="809"/>
      <c r="I6" s="809"/>
      <c r="J6" s="809"/>
      <c r="K6" s="809"/>
      <c r="L6" s="809"/>
      <c r="M6" s="809"/>
      <c r="N6" s="809"/>
      <c r="O6" s="809"/>
      <c r="P6" s="809"/>
      <c r="Q6" s="809"/>
      <c r="R6" s="809"/>
      <c r="S6" s="809"/>
      <c r="T6" s="809"/>
      <c r="U6" s="809"/>
      <c r="V6" s="809"/>
      <c r="W6" s="809"/>
      <c r="X6" s="809"/>
      <c r="Y6" s="809"/>
      <c r="Z6" s="809"/>
      <c r="AA6" s="809"/>
      <c r="AB6" s="809"/>
      <c r="AC6" s="809"/>
      <c r="AD6" s="809"/>
      <c r="AE6" s="809"/>
      <c r="AF6" s="809"/>
      <c r="AG6" s="809"/>
      <c r="AH6" s="809"/>
      <c r="AI6" s="809"/>
      <c r="AJ6" s="809"/>
      <c r="AK6" s="809"/>
      <c r="AL6" s="809"/>
      <c r="AM6" s="809"/>
      <c r="AN6" s="809"/>
      <c r="AO6" s="809"/>
      <c r="AP6" s="809"/>
      <c r="AQ6" s="809"/>
      <c r="AR6" s="809"/>
      <c r="AS6" s="809"/>
      <c r="AT6" s="809"/>
      <c r="AU6" s="809"/>
      <c r="AV6" s="809"/>
      <c r="AW6" s="809"/>
      <c r="AX6" s="809"/>
      <c r="AY6" s="809"/>
      <c r="AZ6" s="809"/>
      <c r="BA6" s="809"/>
      <c r="BB6" s="809"/>
      <c r="BC6" s="809"/>
      <c r="BD6" s="809"/>
      <c r="BE6" s="809"/>
      <c r="BF6" s="809"/>
      <c r="BG6" s="809"/>
      <c r="BH6" s="809"/>
      <c r="BI6" s="809"/>
      <c r="BJ6" s="809"/>
      <c r="BK6" s="809"/>
      <c r="BL6" s="809"/>
      <c r="BM6" s="807"/>
    </row>
    <row r="7" spans="1:75" ht="20.100000000000001" customHeight="1" x14ac:dyDescent="0.15">
      <c r="A7" s="1256" t="s">
        <v>931</v>
      </c>
      <c r="B7" s="1257"/>
      <c r="C7" s="1257"/>
      <c r="D7" s="1257"/>
      <c r="E7" s="1257"/>
      <c r="F7" s="1257"/>
      <c r="G7" s="1257"/>
      <c r="H7" s="1257"/>
      <c r="I7" s="1257"/>
      <c r="J7" s="1257"/>
      <c r="K7" s="1257"/>
      <c r="L7" s="1257"/>
      <c r="M7" s="1257"/>
      <c r="N7" s="1257"/>
      <c r="O7" s="1257"/>
      <c r="P7" s="1257"/>
      <c r="Q7" s="1257"/>
      <c r="R7" s="1257"/>
      <c r="S7" s="1257"/>
      <c r="T7" s="1257"/>
      <c r="U7" s="1257"/>
      <c r="V7" s="1257"/>
      <c r="W7" s="1257"/>
      <c r="X7" s="1257"/>
      <c r="Y7" s="1257"/>
      <c r="Z7" s="1257"/>
      <c r="AA7" s="1257"/>
      <c r="AB7" s="1257"/>
      <c r="AC7" s="1257"/>
      <c r="AD7" s="1257"/>
      <c r="AE7" s="1257"/>
      <c r="AF7" s="1257"/>
      <c r="AG7" s="1257"/>
      <c r="AH7" s="1257"/>
      <c r="AI7" s="1257"/>
      <c r="AJ7" s="1257"/>
      <c r="AK7" s="1257"/>
      <c r="AL7" s="1257"/>
      <c r="AM7" s="1257"/>
      <c r="AN7" s="1257"/>
      <c r="AO7" s="1257"/>
      <c r="AP7" s="1257"/>
      <c r="AQ7" s="1257"/>
      <c r="AR7" s="1257"/>
      <c r="AS7" s="1257"/>
      <c r="AT7" s="1257"/>
      <c r="AU7" s="1257"/>
      <c r="AV7" s="1257"/>
      <c r="AW7" s="1257"/>
      <c r="AX7" s="1257"/>
      <c r="AY7" s="1257"/>
      <c r="AZ7" s="1257"/>
      <c r="BA7" s="1257"/>
      <c r="BB7" s="1257"/>
      <c r="BC7" s="1257"/>
      <c r="BD7" s="1257"/>
      <c r="BE7" s="1257"/>
      <c r="BF7" s="1257"/>
      <c r="BG7" s="1257"/>
      <c r="BH7" s="1257"/>
      <c r="BI7" s="1257"/>
      <c r="BJ7" s="1257"/>
      <c r="BK7" s="1257"/>
      <c r="BL7" s="1257"/>
      <c r="BM7" s="1258"/>
    </row>
    <row r="8" spans="1:75" ht="20.100000000000001" customHeight="1" x14ac:dyDescent="0.15">
      <c r="A8" s="804"/>
      <c r="B8" s="1618" t="s">
        <v>932</v>
      </c>
      <c r="C8" s="1237"/>
      <c r="D8" s="1237"/>
      <c r="E8" s="1237"/>
      <c r="F8" s="1237"/>
      <c r="G8" s="1237"/>
      <c r="H8" s="1237"/>
      <c r="I8" s="1302"/>
      <c r="J8" s="1252" t="s">
        <v>933</v>
      </c>
      <c r="K8" s="1236"/>
      <c r="L8" s="1236"/>
      <c r="M8" s="1236"/>
      <c r="N8" s="1236"/>
      <c r="O8" s="1236"/>
      <c r="P8" s="1253"/>
      <c r="Q8" s="1252" t="s">
        <v>934</v>
      </c>
      <c r="R8" s="1253"/>
      <c r="S8" s="1252" t="s">
        <v>935</v>
      </c>
      <c r="T8" s="1236"/>
      <c r="U8" s="1236"/>
      <c r="V8" s="1236"/>
      <c r="W8" s="1236"/>
      <c r="X8" s="1252" t="s">
        <v>936</v>
      </c>
      <c r="Y8" s="1236"/>
      <c r="Z8" s="1236"/>
      <c r="AA8" s="1236"/>
      <c r="AB8" s="1236"/>
      <c r="AC8" s="1252" t="s">
        <v>937</v>
      </c>
      <c r="AD8" s="1236"/>
      <c r="AE8" s="1236"/>
      <c r="AF8" s="1236"/>
      <c r="AG8" s="1236"/>
      <c r="AH8" s="1236"/>
      <c r="AI8" s="1236"/>
      <c r="AJ8" s="1236"/>
      <c r="AK8" s="1236"/>
      <c r="AL8" s="1236"/>
      <c r="AM8" s="1236"/>
      <c r="AN8" s="1236"/>
      <c r="AO8" s="1236"/>
      <c r="AP8" s="1236"/>
      <c r="AQ8" s="1253"/>
      <c r="AR8" s="1252" t="s">
        <v>938</v>
      </c>
      <c r="AS8" s="1236"/>
      <c r="AT8" s="1236"/>
      <c r="AU8" s="1236"/>
      <c r="AV8" s="1236"/>
      <c r="AW8" s="1236"/>
      <c r="AX8" s="1236"/>
      <c r="AY8" s="1252" t="s">
        <v>1013</v>
      </c>
      <c r="AZ8" s="1236"/>
      <c r="BA8" s="1236"/>
      <c r="BB8" s="1236"/>
      <c r="BC8" s="1236"/>
      <c r="BD8" s="1236"/>
      <c r="BE8" s="1236"/>
      <c r="BF8" s="1253"/>
      <c r="BG8" s="1252" t="s">
        <v>939</v>
      </c>
      <c r="BH8" s="1236"/>
      <c r="BI8" s="1236"/>
      <c r="BJ8" s="1236"/>
      <c r="BK8" s="1236"/>
      <c r="BL8" s="1253"/>
      <c r="BM8" s="807"/>
      <c r="BQ8" s="1043" t="s">
        <v>1315</v>
      </c>
      <c r="BU8" s="1043" t="s">
        <v>1316</v>
      </c>
    </row>
    <row r="9" spans="1:75" ht="20.100000000000001" customHeight="1" x14ac:dyDescent="0.15">
      <c r="A9" s="804"/>
      <c r="B9" s="1250"/>
      <c r="C9" s="1206"/>
      <c r="D9" s="1206"/>
      <c r="E9" s="1206"/>
      <c r="F9" s="1206"/>
      <c r="G9" s="1206"/>
      <c r="H9" s="1206"/>
      <c r="I9" s="1251"/>
      <c r="J9" s="1565" t="s">
        <v>940</v>
      </c>
      <c r="K9" s="1568"/>
      <c r="L9" s="1569"/>
      <c r="M9" s="1569"/>
      <c r="N9" s="1569"/>
      <c r="O9" s="1569"/>
      <c r="P9" s="1589"/>
      <c r="Q9" s="1580"/>
      <c r="R9" s="1582"/>
      <c r="S9" s="1563"/>
      <c r="T9" s="1564"/>
      <c r="U9" s="1564"/>
      <c r="V9" s="1564"/>
      <c r="W9" s="1564"/>
      <c r="X9" s="1563"/>
      <c r="Y9" s="1564"/>
      <c r="Z9" s="1564"/>
      <c r="AA9" s="1564"/>
      <c r="AB9" s="1564"/>
      <c r="AC9" s="1561"/>
      <c r="AD9" s="1562"/>
      <c r="AE9" s="1562"/>
      <c r="AF9" s="1562"/>
      <c r="AG9" s="1562"/>
      <c r="AH9" s="805" t="s">
        <v>570</v>
      </c>
      <c r="AI9" s="805"/>
      <c r="AJ9" s="1462"/>
      <c r="AK9" s="1462"/>
      <c r="AL9" s="1462"/>
      <c r="AM9" s="1462"/>
      <c r="AN9" s="1462"/>
      <c r="AO9" s="1462"/>
      <c r="AP9" s="805" t="s">
        <v>943</v>
      </c>
      <c r="AQ9" s="806"/>
      <c r="AR9" s="1461"/>
      <c r="AS9" s="1462"/>
      <c r="AT9" s="1462"/>
      <c r="AU9" s="1462"/>
      <c r="AV9" s="1462"/>
      <c r="AW9" s="805" t="s">
        <v>943</v>
      </c>
      <c r="AX9" s="805"/>
      <c r="AY9" s="1461"/>
      <c r="AZ9" s="1462"/>
      <c r="BA9" s="1462"/>
      <c r="BB9" s="1462"/>
      <c r="BC9" s="1462"/>
      <c r="BD9" s="805" t="s">
        <v>945</v>
      </c>
      <c r="BE9" s="805"/>
      <c r="BF9" s="805"/>
      <c r="BG9" s="1597"/>
      <c r="BH9" s="1598"/>
      <c r="BI9" s="1598"/>
      <c r="BJ9" s="1598"/>
      <c r="BK9" s="1598"/>
      <c r="BL9" s="1599"/>
      <c r="BM9" s="807"/>
      <c r="BQ9" s="1039">
        <v>1</v>
      </c>
      <c r="BR9" s="1039">
        <f>COUNTA(K9)</f>
        <v>0</v>
      </c>
      <c r="BS9" s="1039">
        <f t="shared" ref="BS9:BS28" si="0">BQ9-BR9</f>
        <v>1</v>
      </c>
      <c r="BU9" s="1039">
        <v>1</v>
      </c>
      <c r="BV9" s="1039">
        <f>COUNTA(S20)</f>
        <v>0</v>
      </c>
      <c r="BW9" s="1039">
        <f t="shared" ref="BW9:BW72" si="1">BU9-BV9</f>
        <v>1</v>
      </c>
    </row>
    <row r="10" spans="1:75" ht="20.100000000000001" customHeight="1" x14ac:dyDescent="0.15">
      <c r="A10" s="804"/>
      <c r="B10" s="1250"/>
      <c r="C10" s="1206"/>
      <c r="D10" s="1206"/>
      <c r="E10" s="1206"/>
      <c r="F10" s="1206"/>
      <c r="G10" s="1206"/>
      <c r="H10" s="1206"/>
      <c r="I10" s="1251"/>
      <c r="J10" s="1565"/>
      <c r="K10" s="1568"/>
      <c r="L10" s="1569"/>
      <c r="M10" s="1569"/>
      <c r="N10" s="1569"/>
      <c r="O10" s="1569"/>
      <c r="P10" s="1589"/>
      <c r="Q10" s="1586"/>
      <c r="R10" s="1588"/>
      <c r="S10" s="1563"/>
      <c r="T10" s="1564"/>
      <c r="U10" s="1564"/>
      <c r="V10" s="1564"/>
      <c r="W10" s="1564"/>
      <c r="X10" s="1563"/>
      <c r="Y10" s="1564"/>
      <c r="Z10" s="1564"/>
      <c r="AA10" s="1564"/>
      <c r="AB10" s="1564"/>
      <c r="AC10" s="1561"/>
      <c r="AD10" s="1562"/>
      <c r="AE10" s="1562"/>
      <c r="AF10" s="1562"/>
      <c r="AG10" s="1562"/>
      <c r="AH10" s="805" t="s">
        <v>570</v>
      </c>
      <c r="AI10" s="805"/>
      <c r="AJ10" s="1462"/>
      <c r="AK10" s="1462"/>
      <c r="AL10" s="1462"/>
      <c r="AM10" s="1462"/>
      <c r="AN10" s="1462"/>
      <c r="AO10" s="1462"/>
      <c r="AP10" s="805" t="s">
        <v>943</v>
      </c>
      <c r="AQ10" s="806"/>
      <c r="AR10" s="1461"/>
      <c r="AS10" s="1462"/>
      <c r="AT10" s="1462"/>
      <c r="AU10" s="1462"/>
      <c r="AV10" s="1462"/>
      <c r="AW10" s="805" t="s">
        <v>943</v>
      </c>
      <c r="AX10" s="805"/>
      <c r="AY10" s="1461"/>
      <c r="AZ10" s="1462"/>
      <c r="BA10" s="1462"/>
      <c r="BB10" s="1462"/>
      <c r="BC10" s="1462"/>
      <c r="BD10" s="805" t="s">
        <v>945</v>
      </c>
      <c r="BE10" s="805"/>
      <c r="BF10" s="805"/>
      <c r="BG10" s="1597"/>
      <c r="BH10" s="1598"/>
      <c r="BI10" s="1598"/>
      <c r="BJ10" s="1598"/>
      <c r="BK10" s="1598"/>
      <c r="BL10" s="1599"/>
      <c r="BM10" s="807"/>
      <c r="BQ10" s="1039">
        <v>1</v>
      </c>
      <c r="BR10" s="1039">
        <f>COUNTA(Q9)</f>
        <v>0</v>
      </c>
      <c r="BS10" s="1039">
        <f t="shared" si="0"/>
        <v>1</v>
      </c>
      <c r="BU10" s="1039">
        <v>1</v>
      </c>
      <c r="BV10" s="1039">
        <f>COUNTA(X20)</f>
        <v>0</v>
      </c>
      <c r="BW10" s="1039">
        <f t="shared" si="1"/>
        <v>1</v>
      </c>
    </row>
    <row r="11" spans="1:75" ht="20.100000000000001" customHeight="1" x14ac:dyDescent="0.15">
      <c r="A11" s="804"/>
      <c r="B11" s="1250"/>
      <c r="C11" s="1206"/>
      <c r="D11" s="1206"/>
      <c r="E11" s="1206"/>
      <c r="F11" s="1206"/>
      <c r="G11" s="1206"/>
      <c r="H11" s="1206"/>
      <c r="I11" s="1251"/>
      <c r="J11" s="1252" t="s">
        <v>1015</v>
      </c>
      <c r="K11" s="1236"/>
      <c r="L11" s="1236"/>
      <c r="M11" s="1236"/>
      <c r="N11" s="1236"/>
      <c r="O11" s="1236"/>
      <c r="P11" s="1253"/>
      <c r="Q11" s="1580" t="s">
        <v>1311</v>
      </c>
      <c r="R11" s="1582"/>
      <c r="S11" s="1563"/>
      <c r="T11" s="1564"/>
      <c r="U11" s="1564"/>
      <c r="V11" s="1564"/>
      <c r="W11" s="1564"/>
      <c r="X11" s="1563"/>
      <c r="Y11" s="1564"/>
      <c r="Z11" s="1564"/>
      <c r="AA11" s="1564"/>
      <c r="AB11" s="1564"/>
      <c r="AC11" s="1561"/>
      <c r="AD11" s="1562"/>
      <c r="AE11" s="1562"/>
      <c r="AF11" s="1562"/>
      <c r="AG11" s="1562"/>
      <c r="AH11" s="805" t="s">
        <v>950</v>
      </c>
      <c r="AI11" s="805"/>
      <c r="AJ11" s="1462"/>
      <c r="AK11" s="1462"/>
      <c r="AL11" s="1462"/>
      <c r="AM11" s="1462"/>
      <c r="AN11" s="1462"/>
      <c r="AO11" s="1462"/>
      <c r="AP11" s="805" t="s">
        <v>570</v>
      </c>
      <c r="AQ11" s="806"/>
      <c r="AR11" s="1568"/>
      <c r="AS11" s="1569"/>
      <c r="AT11" s="1569"/>
      <c r="AU11" s="805" t="s">
        <v>1312</v>
      </c>
      <c r="AV11" s="1569"/>
      <c r="AW11" s="1569"/>
      <c r="AX11" s="1589"/>
      <c r="AY11" s="805" t="s">
        <v>948</v>
      </c>
      <c r="AZ11" s="805"/>
      <c r="BA11" s="805"/>
      <c r="BB11" s="1462"/>
      <c r="BC11" s="1462"/>
      <c r="BD11" s="1462"/>
      <c r="BE11" s="1462"/>
      <c r="BF11" s="1462"/>
      <c r="BG11" s="1462"/>
      <c r="BH11" s="1462"/>
      <c r="BI11" s="1462"/>
      <c r="BJ11" s="805" t="s">
        <v>949</v>
      </c>
      <c r="BK11" s="805"/>
      <c r="BL11" s="806"/>
      <c r="BM11" s="807"/>
      <c r="BQ11" s="1039">
        <v>1</v>
      </c>
      <c r="BR11" s="1039">
        <f>COUNTA(S9)</f>
        <v>0</v>
      </c>
      <c r="BS11" s="1039">
        <f t="shared" si="0"/>
        <v>1</v>
      </c>
      <c r="BU11" s="1039">
        <v>1</v>
      </c>
      <c r="BV11" s="1039">
        <f>COUNTA(AC20)</f>
        <v>0</v>
      </c>
      <c r="BW11" s="1039">
        <f t="shared" si="1"/>
        <v>1</v>
      </c>
    </row>
    <row r="12" spans="1:75" ht="20.100000000000001" customHeight="1" x14ac:dyDescent="0.15">
      <c r="A12" s="804"/>
      <c r="B12" s="1250"/>
      <c r="C12" s="1206"/>
      <c r="D12" s="1206"/>
      <c r="E12" s="1206"/>
      <c r="F12" s="1206"/>
      <c r="G12" s="1206"/>
      <c r="H12" s="1206"/>
      <c r="I12" s="1251"/>
      <c r="J12" s="1252"/>
      <c r="K12" s="1236"/>
      <c r="L12" s="1236"/>
      <c r="M12" s="1236"/>
      <c r="N12" s="1236"/>
      <c r="O12" s="1236"/>
      <c r="P12" s="1253"/>
      <c r="Q12" s="1586"/>
      <c r="R12" s="1588"/>
      <c r="S12" s="1563"/>
      <c r="T12" s="1564"/>
      <c r="U12" s="1564"/>
      <c r="V12" s="1564"/>
      <c r="W12" s="1564"/>
      <c r="X12" s="1563"/>
      <c r="Y12" s="1564"/>
      <c r="Z12" s="1564"/>
      <c r="AA12" s="1564"/>
      <c r="AB12" s="1564"/>
      <c r="AC12" s="1561"/>
      <c r="AD12" s="1562"/>
      <c r="AE12" s="1562"/>
      <c r="AF12" s="1562"/>
      <c r="AG12" s="1562"/>
      <c r="AH12" s="805" t="s">
        <v>950</v>
      </c>
      <c r="AI12" s="805"/>
      <c r="AJ12" s="1462"/>
      <c r="AK12" s="1462"/>
      <c r="AL12" s="1462"/>
      <c r="AM12" s="1462"/>
      <c r="AN12" s="1462"/>
      <c r="AO12" s="1462"/>
      <c r="AP12" s="805" t="s">
        <v>570</v>
      </c>
      <c r="AQ12" s="806"/>
      <c r="AR12" s="1568"/>
      <c r="AS12" s="1569"/>
      <c r="AT12" s="1569"/>
      <c r="AU12" s="805" t="s">
        <v>1312</v>
      </c>
      <c r="AV12" s="1569"/>
      <c r="AW12" s="1569"/>
      <c r="AX12" s="1589"/>
      <c r="AY12" s="805" t="s">
        <v>948</v>
      </c>
      <c r="AZ12" s="805"/>
      <c r="BA12" s="805"/>
      <c r="BB12" s="1462"/>
      <c r="BC12" s="1462"/>
      <c r="BD12" s="1462"/>
      <c r="BE12" s="1462"/>
      <c r="BF12" s="1462"/>
      <c r="BG12" s="1462"/>
      <c r="BH12" s="1462"/>
      <c r="BI12" s="1462"/>
      <c r="BJ12" s="805" t="s">
        <v>949</v>
      </c>
      <c r="BK12" s="805"/>
      <c r="BL12" s="806"/>
      <c r="BM12" s="807"/>
      <c r="BQ12" s="1039">
        <v>1</v>
      </c>
      <c r="BR12" s="1039">
        <f>COUNTA(X9)</f>
        <v>0</v>
      </c>
      <c r="BS12" s="1039">
        <f t="shared" si="0"/>
        <v>1</v>
      </c>
      <c r="BU12" s="1039">
        <v>1</v>
      </c>
      <c r="BV12" s="1039">
        <f>COUNTA(S22)</f>
        <v>0</v>
      </c>
      <c r="BW12" s="1039">
        <f t="shared" si="1"/>
        <v>1</v>
      </c>
    </row>
    <row r="13" spans="1:75" ht="20.100000000000001" customHeight="1" x14ac:dyDescent="0.15">
      <c r="A13" s="804"/>
      <c r="B13" s="1250"/>
      <c r="C13" s="1206"/>
      <c r="D13" s="1206"/>
      <c r="E13" s="1206"/>
      <c r="F13" s="1206"/>
      <c r="G13" s="1206"/>
      <c r="H13" s="1206"/>
      <c r="I13" s="1251"/>
      <c r="J13" s="1252" t="s">
        <v>1018</v>
      </c>
      <c r="K13" s="1236"/>
      <c r="L13" s="1236"/>
      <c r="M13" s="1236"/>
      <c r="N13" s="1236"/>
      <c r="O13" s="1236"/>
      <c r="P13" s="1253"/>
      <c r="Q13" s="1580"/>
      <c r="R13" s="1581"/>
      <c r="S13" s="1563"/>
      <c r="T13" s="1564"/>
      <c r="U13" s="1564"/>
      <c r="V13" s="1564"/>
      <c r="W13" s="1564"/>
      <c r="X13" s="1563"/>
      <c r="Y13" s="1564"/>
      <c r="Z13" s="1564"/>
      <c r="AA13" s="1564"/>
      <c r="AB13" s="1564"/>
      <c r="AC13" s="1574"/>
      <c r="AD13" s="1575"/>
      <c r="AE13" s="1575"/>
      <c r="AF13" s="1575"/>
      <c r="AG13" s="1575"/>
      <c r="AH13" s="1575"/>
      <c r="AI13" s="1575"/>
      <c r="AJ13" s="1575"/>
      <c r="AK13" s="1575"/>
      <c r="AL13" s="1575"/>
      <c r="AM13" s="1575"/>
      <c r="AN13" s="1575"/>
      <c r="AO13" s="1352" t="s">
        <v>1314</v>
      </c>
      <c r="AP13" s="1352"/>
      <c r="AQ13" s="1571"/>
      <c r="AR13" s="855" t="s">
        <v>951</v>
      </c>
      <c r="AS13" s="805"/>
      <c r="AT13" s="805"/>
      <c r="AU13" s="805"/>
      <c r="AV13" s="805"/>
      <c r="AW13" s="805"/>
      <c r="AX13" s="805"/>
      <c r="AY13" s="1563"/>
      <c r="AZ13" s="1564"/>
      <c r="BA13" s="1564"/>
      <c r="BB13" s="1564"/>
      <c r="BC13" s="1564"/>
      <c r="BD13" s="1564"/>
      <c r="BE13" s="1564"/>
      <c r="BF13" s="1590"/>
      <c r="BG13" s="1580"/>
      <c r="BH13" s="1581"/>
      <c r="BI13" s="1581"/>
      <c r="BJ13" s="1581"/>
      <c r="BK13" s="1581"/>
      <c r="BL13" s="1582"/>
      <c r="BM13" s="807"/>
      <c r="BQ13" s="1039">
        <v>1</v>
      </c>
      <c r="BR13" s="1039">
        <f>IF(Q9&lt;&gt;2,1,COUNTA(K10))</f>
        <v>1</v>
      </c>
      <c r="BS13" s="1039">
        <f t="shared" si="0"/>
        <v>0</v>
      </c>
      <c r="BU13" s="1039">
        <v>1</v>
      </c>
      <c r="BV13" s="1039">
        <f>COUNTA(X22)</f>
        <v>0</v>
      </c>
      <c r="BW13" s="1039">
        <f t="shared" si="1"/>
        <v>1</v>
      </c>
    </row>
    <row r="14" spans="1:75" ht="20.100000000000001" customHeight="1" x14ac:dyDescent="0.15">
      <c r="A14" s="804"/>
      <c r="B14" s="1250"/>
      <c r="C14" s="1206"/>
      <c r="D14" s="1206"/>
      <c r="E14" s="1206"/>
      <c r="F14" s="1206"/>
      <c r="G14" s="1206"/>
      <c r="H14" s="1206"/>
      <c r="I14" s="1251"/>
      <c r="J14" s="1252"/>
      <c r="K14" s="1236"/>
      <c r="L14" s="1236"/>
      <c r="M14" s="1236"/>
      <c r="N14" s="1236"/>
      <c r="O14" s="1236"/>
      <c r="P14" s="1253"/>
      <c r="Q14" s="1583"/>
      <c r="R14" s="1584"/>
      <c r="S14" s="1593"/>
      <c r="T14" s="1593"/>
      <c r="U14" s="1593"/>
      <c r="V14" s="1593"/>
      <c r="W14" s="1593"/>
      <c r="X14" s="1593"/>
      <c r="Y14" s="1593"/>
      <c r="Z14" s="1593"/>
      <c r="AA14" s="1593"/>
      <c r="AB14" s="1593"/>
      <c r="AC14" s="1576"/>
      <c r="AD14" s="1577"/>
      <c r="AE14" s="1577"/>
      <c r="AF14" s="1577"/>
      <c r="AG14" s="1577"/>
      <c r="AH14" s="1577"/>
      <c r="AI14" s="1577"/>
      <c r="AJ14" s="1577"/>
      <c r="AK14" s="1577"/>
      <c r="AL14" s="1577"/>
      <c r="AM14" s="1577"/>
      <c r="AN14" s="1577"/>
      <c r="AO14" s="1558"/>
      <c r="AP14" s="1558"/>
      <c r="AQ14" s="1572"/>
      <c r="AR14" s="855" t="s">
        <v>952</v>
      </c>
      <c r="AS14" s="805"/>
      <c r="AT14" s="805"/>
      <c r="AU14" s="805"/>
      <c r="AV14" s="805"/>
      <c r="AW14" s="805"/>
      <c r="AX14" s="805"/>
      <c r="AY14" s="1563"/>
      <c r="AZ14" s="1564"/>
      <c r="BA14" s="1564"/>
      <c r="BB14" s="1564"/>
      <c r="BC14" s="1564"/>
      <c r="BD14" s="1564"/>
      <c r="BE14" s="1564"/>
      <c r="BF14" s="1590"/>
      <c r="BG14" s="1583"/>
      <c r="BH14" s="1584"/>
      <c r="BI14" s="1584"/>
      <c r="BJ14" s="1584"/>
      <c r="BK14" s="1584"/>
      <c r="BL14" s="1585"/>
      <c r="BM14" s="807"/>
      <c r="BQ14" s="1039">
        <v>1</v>
      </c>
      <c r="BR14" s="1039">
        <f>IF(Q9&lt;&gt;2,1,COUNTA(S10))</f>
        <v>1</v>
      </c>
      <c r="BS14" s="1039">
        <f t="shared" si="0"/>
        <v>0</v>
      </c>
      <c r="BU14" s="1039">
        <v>1</v>
      </c>
      <c r="BV14" s="1039">
        <f>COUNTA(AC22)</f>
        <v>0</v>
      </c>
      <c r="BW14" s="1039">
        <f t="shared" si="1"/>
        <v>1</v>
      </c>
    </row>
    <row r="15" spans="1:75" ht="20.100000000000001" customHeight="1" x14ac:dyDescent="0.15">
      <c r="A15" s="804"/>
      <c r="B15" s="1250"/>
      <c r="C15" s="1206"/>
      <c r="D15" s="1206"/>
      <c r="E15" s="1206"/>
      <c r="F15" s="1206"/>
      <c r="G15" s="1206"/>
      <c r="H15" s="1206"/>
      <c r="I15" s="1251"/>
      <c r="J15" s="1252"/>
      <c r="K15" s="1236"/>
      <c r="L15" s="1236"/>
      <c r="M15" s="1236"/>
      <c r="N15" s="1236"/>
      <c r="O15" s="1236"/>
      <c r="P15" s="1253"/>
      <c r="Q15" s="1586"/>
      <c r="R15" s="1587"/>
      <c r="S15" s="1594"/>
      <c r="T15" s="1594"/>
      <c r="U15" s="1594"/>
      <c r="V15" s="1594"/>
      <c r="W15" s="1594"/>
      <c r="X15" s="1594"/>
      <c r="Y15" s="1594"/>
      <c r="Z15" s="1594"/>
      <c r="AA15" s="1594"/>
      <c r="AB15" s="1594"/>
      <c r="AC15" s="1578"/>
      <c r="AD15" s="1579"/>
      <c r="AE15" s="1579"/>
      <c r="AF15" s="1579"/>
      <c r="AG15" s="1579"/>
      <c r="AH15" s="1579"/>
      <c r="AI15" s="1579"/>
      <c r="AJ15" s="1579"/>
      <c r="AK15" s="1579"/>
      <c r="AL15" s="1579"/>
      <c r="AM15" s="1579"/>
      <c r="AN15" s="1579"/>
      <c r="AO15" s="1480"/>
      <c r="AP15" s="1480"/>
      <c r="AQ15" s="1573"/>
      <c r="AR15" s="855" t="s">
        <v>953</v>
      </c>
      <c r="AS15" s="805"/>
      <c r="AT15" s="805"/>
      <c r="AU15" s="805"/>
      <c r="AV15" s="805"/>
      <c r="AW15" s="805"/>
      <c r="AX15" s="805"/>
      <c r="AY15" s="1563"/>
      <c r="AZ15" s="1564"/>
      <c r="BA15" s="1564"/>
      <c r="BB15" s="1564"/>
      <c r="BC15" s="1564"/>
      <c r="BD15" s="1564"/>
      <c r="BE15" s="1564"/>
      <c r="BF15" s="1590"/>
      <c r="BG15" s="1586"/>
      <c r="BH15" s="1587"/>
      <c r="BI15" s="1587"/>
      <c r="BJ15" s="1587"/>
      <c r="BK15" s="1587"/>
      <c r="BL15" s="1588"/>
      <c r="BM15" s="807"/>
      <c r="BQ15" s="1039">
        <v>1</v>
      </c>
      <c r="BR15" s="1039">
        <f>IF(Q9&lt;&gt;2,1,COUNTA(X10))</f>
        <v>1</v>
      </c>
      <c r="BS15" s="1039">
        <f t="shared" si="0"/>
        <v>0</v>
      </c>
      <c r="BU15" s="1039">
        <v>1</v>
      </c>
      <c r="BV15" s="1039">
        <f>COUNTA(Q24)</f>
        <v>0</v>
      </c>
      <c r="BW15" s="1039">
        <f t="shared" si="1"/>
        <v>1</v>
      </c>
    </row>
    <row r="16" spans="1:75" ht="20.100000000000001" customHeight="1" x14ac:dyDescent="0.15">
      <c r="A16" s="804"/>
      <c r="B16" s="1250"/>
      <c r="C16" s="1206"/>
      <c r="D16" s="1206"/>
      <c r="E16" s="1206"/>
      <c r="F16" s="1206"/>
      <c r="G16" s="1206"/>
      <c r="H16" s="1206"/>
      <c r="I16" s="1251"/>
      <c r="J16" s="1252" t="s">
        <v>1019</v>
      </c>
      <c r="K16" s="1236"/>
      <c r="L16" s="1236"/>
      <c r="M16" s="1236"/>
      <c r="N16" s="1236"/>
      <c r="O16" s="1236"/>
      <c r="P16" s="1253"/>
      <c r="Q16" s="1563" t="s">
        <v>1311</v>
      </c>
      <c r="R16" s="1590"/>
      <c r="S16" s="1563"/>
      <c r="T16" s="1564"/>
      <c r="U16" s="1564"/>
      <c r="V16" s="1564"/>
      <c r="W16" s="1564"/>
      <c r="X16" s="1563"/>
      <c r="Y16" s="1564"/>
      <c r="Z16" s="1564"/>
      <c r="AA16" s="1564"/>
      <c r="AB16" s="1564"/>
      <c r="AC16" s="1570"/>
      <c r="AD16" s="1566"/>
      <c r="AE16" s="1566"/>
      <c r="AF16" s="1566"/>
      <c r="AG16" s="1566"/>
      <c r="AH16" s="1566"/>
      <c r="AI16" s="1566"/>
      <c r="AJ16" s="1566"/>
      <c r="AK16" s="1566"/>
      <c r="AL16" s="1566"/>
      <c r="AM16" s="1566"/>
      <c r="AN16" s="1566"/>
      <c r="AO16" s="1566"/>
      <c r="AP16" s="805" t="s">
        <v>1020</v>
      </c>
      <c r="AQ16" s="806"/>
      <c r="AR16" s="855" t="s">
        <v>1021</v>
      </c>
      <c r="AS16" s="805"/>
      <c r="AT16" s="805"/>
      <c r="AU16" s="805"/>
      <c r="AV16" s="805"/>
      <c r="AW16" s="805"/>
      <c r="AX16" s="805"/>
      <c r="AY16" s="1461"/>
      <c r="AZ16" s="1462"/>
      <c r="BA16" s="1462"/>
      <c r="BB16" s="1462"/>
      <c r="BC16" s="1462"/>
      <c r="BD16" s="805" t="s">
        <v>562</v>
      </c>
      <c r="BE16" s="805"/>
      <c r="BF16" s="805"/>
      <c r="BG16" s="1462"/>
      <c r="BH16" s="1462"/>
      <c r="BI16" s="1462"/>
      <c r="BJ16" s="805" t="s">
        <v>570</v>
      </c>
      <c r="BK16" s="805"/>
      <c r="BL16" s="806"/>
      <c r="BM16" s="807"/>
      <c r="BQ16" s="1039">
        <v>1</v>
      </c>
      <c r="BR16" s="1039">
        <f>COUNTA(S11)</f>
        <v>0</v>
      </c>
      <c r="BS16" s="1039">
        <f t="shared" si="0"/>
        <v>1</v>
      </c>
      <c r="BU16" s="1039">
        <v>1</v>
      </c>
      <c r="BV16" s="1039">
        <f>COUNTA(S24)</f>
        <v>0</v>
      </c>
      <c r="BW16" s="1039">
        <f t="shared" si="1"/>
        <v>1</v>
      </c>
    </row>
    <row r="17" spans="1:75" ht="20.100000000000001" customHeight="1" x14ac:dyDescent="0.15">
      <c r="A17" s="804"/>
      <c r="B17" s="1595"/>
      <c r="C17" s="1335"/>
      <c r="D17" s="1335"/>
      <c r="E17" s="1335"/>
      <c r="F17" s="1335"/>
      <c r="G17" s="1335"/>
      <c r="H17" s="1335"/>
      <c r="I17" s="1596"/>
      <c r="J17" s="1252" t="s">
        <v>1023</v>
      </c>
      <c r="K17" s="1236"/>
      <c r="L17" s="1236"/>
      <c r="M17" s="1236"/>
      <c r="N17" s="1236"/>
      <c r="O17" s="1236"/>
      <c r="P17" s="1253"/>
      <c r="Q17" s="1563" t="s">
        <v>1311</v>
      </c>
      <c r="R17" s="1590"/>
      <c r="S17" s="1563"/>
      <c r="T17" s="1564"/>
      <c r="U17" s="1564"/>
      <c r="V17" s="1564"/>
      <c r="W17" s="1564"/>
      <c r="X17" s="1563"/>
      <c r="Y17" s="1564"/>
      <c r="Z17" s="1564"/>
      <c r="AA17" s="1564"/>
      <c r="AB17" s="1564"/>
      <c r="AC17" s="1570"/>
      <c r="AD17" s="1566"/>
      <c r="AE17" s="1566"/>
      <c r="AF17" s="1566"/>
      <c r="AG17" s="1566"/>
      <c r="AH17" s="1566"/>
      <c r="AI17" s="1566"/>
      <c r="AJ17" s="1566"/>
      <c r="AK17" s="1566"/>
      <c r="AL17" s="1566"/>
      <c r="AM17" s="1566"/>
      <c r="AN17" s="1566"/>
      <c r="AO17" s="1566"/>
      <c r="AP17" s="805" t="s">
        <v>943</v>
      </c>
      <c r="AQ17" s="806"/>
      <c r="AR17" s="1568"/>
      <c r="AS17" s="1569"/>
      <c r="AT17" s="1569"/>
      <c r="AU17" s="1569"/>
      <c r="AV17" s="1569"/>
      <c r="AW17" s="1569"/>
      <c r="AX17" s="1569"/>
      <c r="AY17" s="1569"/>
      <c r="AZ17" s="1569"/>
      <c r="BA17" s="1569"/>
      <c r="BB17" s="1569"/>
      <c r="BC17" s="1569"/>
      <c r="BD17" s="1569"/>
      <c r="BE17" s="1569"/>
      <c r="BF17" s="1569"/>
      <c r="BG17" s="1569"/>
      <c r="BH17" s="1569"/>
      <c r="BI17" s="1569"/>
      <c r="BJ17" s="1569"/>
      <c r="BK17" s="1569"/>
      <c r="BL17" s="1589"/>
      <c r="BM17" s="807"/>
      <c r="BQ17" s="1039">
        <v>1</v>
      </c>
      <c r="BR17" s="1039">
        <f>COUNTA(X11)</f>
        <v>0</v>
      </c>
      <c r="BS17" s="1039">
        <f t="shared" si="0"/>
        <v>1</v>
      </c>
      <c r="BU17" s="1039">
        <v>1</v>
      </c>
      <c r="BV17" s="1039">
        <f>COUNTA(X24)</f>
        <v>0</v>
      </c>
      <c r="BW17" s="1039">
        <f t="shared" si="1"/>
        <v>1</v>
      </c>
    </row>
    <row r="18" spans="1:75" ht="20.100000000000001" customHeight="1" x14ac:dyDescent="0.15">
      <c r="A18" s="804"/>
      <c r="B18" s="809"/>
      <c r="C18" s="809"/>
      <c r="D18" s="809"/>
      <c r="E18" s="809"/>
      <c r="F18" s="809"/>
      <c r="G18" s="809"/>
      <c r="H18" s="809"/>
      <c r="I18" s="809"/>
      <c r="J18" s="809"/>
      <c r="K18" s="809"/>
      <c r="L18" s="809"/>
      <c r="M18" s="809"/>
      <c r="N18" s="809"/>
      <c r="O18" s="809"/>
      <c r="P18" s="809"/>
      <c r="Q18" s="809"/>
      <c r="R18" s="809"/>
      <c r="S18" s="809"/>
      <c r="T18" s="809"/>
      <c r="U18" s="809"/>
      <c r="V18" s="809"/>
      <c r="W18" s="809"/>
      <c r="X18" s="809"/>
      <c r="Y18" s="809"/>
      <c r="Z18" s="809"/>
      <c r="AA18" s="809"/>
      <c r="AB18" s="809"/>
      <c r="AC18" s="809"/>
      <c r="AD18" s="809"/>
      <c r="AE18" s="809"/>
      <c r="AF18" s="809"/>
      <c r="AG18" s="809"/>
      <c r="AH18" s="809"/>
      <c r="AI18" s="809"/>
      <c r="AJ18" s="809"/>
      <c r="AK18" s="809"/>
      <c r="AL18" s="809"/>
      <c r="AM18" s="809"/>
      <c r="AN18" s="809"/>
      <c r="AO18" s="809"/>
      <c r="AP18" s="809"/>
      <c r="AQ18" s="809"/>
      <c r="AR18" s="809"/>
      <c r="AS18" s="809"/>
      <c r="AT18" s="809"/>
      <c r="AU18" s="809"/>
      <c r="AV18" s="809"/>
      <c r="AW18" s="809"/>
      <c r="AX18" s="809"/>
      <c r="AY18" s="809"/>
      <c r="AZ18" s="809"/>
      <c r="BA18" s="809"/>
      <c r="BB18" s="809"/>
      <c r="BC18" s="809"/>
      <c r="BD18" s="809"/>
      <c r="BE18" s="809"/>
      <c r="BF18" s="809"/>
      <c r="BG18" s="809"/>
      <c r="BH18" s="809"/>
      <c r="BI18" s="809"/>
      <c r="BJ18" s="809"/>
      <c r="BK18" s="809"/>
      <c r="BL18" s="809"/>
      <c r="BM18" s="807"/>
      <c r="BQ18" s="1039">
        <v>1</v>
      </c>
      <c r="BR18" s="1039">
        <f>COUNTA(S12)</f>
        <v>0</v>
      </c>
      <c r="BS18" s="1039">
        <f t="shared" si="0"/>
        <v>1</v>
      </c>
      <c r="BU18" s="1039">
        <v>1</v>
      </c>
      <c r="BV18" s="1039">
        <f>COUNTA(AC24)</f>
        <v>0</v>
      </c>
      <c r="BW18" s="1039">
        <f t="shared" si="1"/>
        <v>1</v>
      </c>
    </row>
    <row r="19" spans="1:75" ht="20.100000000000001" customHeight="1" x14ac:dyDescent="0.15">
      <c r="A19" s="804"/>
      <c r="B19" s="1600" t="s">
        <v>954</v>
      </c>
      <c r="C19" s="1601"/>
      <c r="D19" s="1252" t="s">
        <v>955</v>
      </c>
      <c r="E19" s="1236"/>
      <c r="F19" s="1236"/>
      <c r="G19" s="1236"/>
      <c r="H19" s="1236"/>
      <c r="I19" s="1253"/>
      <c r="J19" s="1252" t="s">
        <v>956</v>
      </c>
      <c r="K19" s="1236"/>
      <c r="L19" s="1236"/>
      <c r="M19" s="1236"/>
      <c r="N19" s="1236"/>
      <c r="O19" s="1236"/>
      <c r="P19" s="1253"/>
      <c r="Q19" s="1252" t="s">
        <v>934</v>
      </c>
      <c r="R19" s="1253"/>
      <c r="S19" s="1252" t="s">
        <v>1317</v>
      </c>
      <c r="T19" s="1236"/>
      <c r="U19" s="1236"/>
      <c r="V19" s="1236"/>
      <c r="W19" s="1236"/>
      <c r="X19" s="1252" t="s">
        <v>936</v>
      </c>
      <c r="Y19" s="1236"/>
      <c r="Z19" s="1236"/>
      <c r="AA19" s="1236"/>
      <c r="AB19" s="1236"/>
      <c r="AC19" s="1252" t="s">
        <v>957</v>
      </c>
      <c r="AD19" s="1236"/>
      <c r="AE19" s="1253"/>
      <c r="AF19" s="1252" t="s">
        <v>958</v>
      </c>
      <c r="AG19" s="1236"/>
      <c r="AH19" s="1236"/>
      <c r="AI19" s="1236"/>
      <c r="AJ19" s="1236"/>
      <c r="AK19" s="1236"/>
      <c r="AL19" s="1236"/>
      <c r="AM19" s="1236"/>
      <c r="AN19" s="1236"/>
      <c r="AO19" s="1236"/>
      <c r="AP19" s="1236"/>
      <c r="AQ19" s="1236"/>
      <c r="AR19" s="1236"/>
      <c r="AS19" s="1236"/>
      <c r="AT19" s="1236"/>
      <c r="AU19" s="1236"/>
      <c r="AV19" s="1236"/>
      <c r="AW19" s="1236"/>
      <c r="AX19" s="1236"/>
      <c r="AY19" s="1236"/>
      <c r="AZ19" s="1236"/>
      <c r="BA19" s="1236"/>
      <c r="BB19" s="1236"/>
      <c r="BC19" s="1236"/>
      <c r="BD19" s="1236"/>
      <c r="BE19" s="1236"/>
      <c r="BF19" s="1236"/>
      <c r="BG19" s="1236"/>
      <c r="BH19" s="1236"/>
      <c r="BI19" s="1236"/>
      <c r="BJ19" s="1236"/>
      <c r="BK19" s="1236"/>
      <c r="BL19" s="1253"/>
      <c r="BM19" s="807"/>
      <c r="BQ19" s="1039">
        <v>1</v>
      </c>
      <c r="BR19" s="1039">
        <f>COUNTA(X12)</f>
        <v>0</v>
      </c>
      <c r="BS19" s="1039">
        <f t="shared" si="0"/>
        <v>1</v>
      </c>
      <c r="BU19" s="1039">
        <v>1</v>
      </c>
      <c r="BV19" s="1039">
        <f>IF(Q24&lt;&gt;2,1,COUNTA(S25))</f>
        <v>1</v>
      </c>
      <c r="BW19" s="1039">
        <f t="shared" si="1"/>
        <v>0</v>
      </c>
    </row>
    <row r="20" spans="1:75" ht="20.100000000000001" customHeight="1" x14ac:dyDescent="0.15">
      <c r="A20" s="804"/>
      <c r="B20" s="1602"/>
      <c r="C20" s="1603"/>
      <c r="D20" s="1618" t="s">
        <v>959</v>
      </c>
      <c r="E20" s="1237"/>
      <c r="F20" s="1237"/>
      <c r="G20" s="1237"/>
      <c r="H20" s="1237"/>
      <c r="I20" s="1302"/>
      <c r="J20" s="856" t="s">
        <v>960</v>
      </c>
      <c r="K20" s="836"/>
      <c r="L20" s="836"/>
      <c r="M20" s="836"/>
      <c r="N20" s="836"/>
      <c r="O20" s="836"/>
      <c r="P20" s="836"/>
      <c r="Q20" s="1252" t="s">
        <v>1311</v>
      </c>
      <c r="R20" s="1253"/>
      <c r="S20" s="1580"/>
      <c r="T20" s="1581"/>
      <c r="U20" s="1581"/>
      <c r="V20" s="1581"/>
      <c r="W20" s="1582"/>
      <c r="X20" s="1580"/>
      <c r="Y20" s="1581"/>
      <c r="Z20" s="1581"/>
      <c r="AA20" s="1581"/>
      <c r="AB20" s="1582"/>
      <c r="AC20" s="1568"/>
      <c r="AD20" s="1569"/>
      <c r="AE20" s="1569"/>
      <c r="AF20" s="855" t="s">
        <v>962</v>
      </c>
      <c r="AG20" s="805"/>
      <c r="AH20" s="805"/>
      <c r="AI20" s="805"/>
      <c r="AJ20" s="1566"/>
      <c r="AK20" s="1566"/>
      <c r="AL20" s="1566"/>
      <c r="AM20" s="1566"/>
      <c r="AN20" s="1566"/>
      <c r="AO20" s="1566"/>
      <c r="AP20" s="1566"/>
      <c r="AQ20" s="1566"/>
      <c r="AR20" s="1566"/>
      <c r="AS20" s="1566"/>
      <c r="AT20" s="1566"/>
      <c r="AU20" s="1566"/>
      <c r="AV20" s="1567"/>
      <c r="AW20" s="855" t="s">
        <v>963</v>
      </c>
      <c r="AX20" s="805"/>
      <c r="AY20" s="805"/>
      <c r="AZ20" s="1566"/>
      <c r="BA20" s="1566"/>
      <c r="BB20" s="1566"/>
      <c r="BC20" s="1566"/>
      <c r="BD20" s="1566"/>
      <c r="BE20" s="1566"/>
      <c r="BF20" s="1566"/>
      <c r="BG20" s="1566"/>
      <c r="BH20" s="1566"/>
      <c r="BI20" s="1566"/>
      <c r="BJ20" s="1566"/>
      <c r="BK20" s="1566"/>
      <c r="BL20" s="1567"/>
      <c r="BM20" s="807"/>
      <c r="BQ20" s="1039">
        <v>1</v>
      </c>
      <c r="BR20" s="1039">
        <f>COUNTA(Q13)</f>
        <v>0</v>
      </c>
      <c r="BS20" s="1039">
        <f t="shared" si="0"/>
        <v>1</v>
      </c>
      <c r="BU20" s="1039">
        <v>1</v>
      </c>
      <c r="BV20" s="1039">
        <f>IF(Q24&lt;&gt;2,1,COUNTA(X25))</f>
        <v>1</v>
      </c>
      <c r="BW20" s="1039">
        <f t="shared" si="1"/>
        <v>0</v>
      </c>
    </row>
    <row r="21" spans="1:75" ht="20.100000000000001" customHeight="1" x14ac:dyDescent="0.15">
      <c r="A21" s="804"/>
      <c r="B21" s="1602"/>
      <c r="C21" s="1603"/>
      <c r="D21" s="1625" t="s">
        <v>1024</v>
      </c>
      <c r="E21" s="1626"/>
      <c r="F21" s="1626"/>
      <c r="G21" s="1626"/>
      <c r="H21" s="1626"/>
      <c r="I21" s="1627"/>
      <c r="J21" s="862"/>
      <c r="K21" s="818"/>
      <c r="L21" s="818"/>
      <c r="M21" s="818"/>
      <c r="N21" s="818"/>
      <c r="O21" s="818"/>
      <c r="P21" s="818"/>
      <c r="Q21" s="1252"/>
      <c r="R21" s="1253"/>
      <c r="S21" s="1586"/>
      <c r="T21" s="1587"/>
      <c r="U21" s="1587"/>
      <c r="V21" s="1587"/>
      <c r="W21" s="1588"/>
      <c r="X21" s="1586"/>
      <c r="Y21" s="1587"/>
      <c r="Z21" s="1587"/>
      <c r="AA21" s="1587"/>
      <c r="AB21" s="1588"/>
      <c r="AC21" s="1568"/>
      <c r="AD21" s="1569"/>
      <c r="AE21" s="1569"/>
      <c r="AF21" s="855" t="s">
        <v>964</v>
      </c>
      <c r="AG21" s="805"/>
      <c r="AH21" s="805"/>
      <c r="AI21" s="805"/>
      <c r="AJ21" s="1566"/>
      <c r="AK21" s="1566"/>
      <c r="AL21" s="1566"/>
      <c r="AM21" s="1566"/>
      <c r="AN21" s="1566"/>
      <c r="AO21" s="1566"/>
      <c r="AP21" s="1566"/>
      <c r="AQ21" s="1566"/>
      <c r="AR21" s="1566"/>
      <c r="AS21" s="1566"/>
      <c r="AT21" s="1566"/>
      <c r="AU21" s="1566"/>
      <c r="AV21" s="1567"/>
      <c r="AW21" s="1252"/>
      <c r="AX21" s="1236"/>
      <c r="AY21" s="1236"/>
      <c r="AZ21" s="1236"/>
      <c r="BA21" s="1236"/>
      <c r="BB21" s="1236"/>
      <c r="BC21" s="1236"/>
      <c r="BD21" s="1236"/>
      <c r="BE21" s="1236"/>
      <c r="BF21" s="1236"/>
      <c r="BG21" s="1236"/>
      <c r="BH21" s="1236"/>
      <c r="BI21" s="1236"/>
      <c r="BJ21" s="1236"/>
      <c r="BK21" s="1236"/>
      <c r="BL21" s="1253"/>
      <c r="BM21" s="807"/>
      <c r="BQ21" s="1039">
        <v>1</v>
      </c>
      <c r="BR21" s="1039">
        <f>COUNTA(S13)</f>
        <v>0</v>
      </c>
      <c r="BS21" s="1039">
        <f t="shared" si="0"/>
        <v>1</v>
      </c>
      <c r="BU21" s="1039">
        <v>1</v>
      </c>
      <c r="BV21" s="1039">
        <f>IF(Q24&lt;&gt;2,1,COUNTA(AC25))</f>
        <v>1</v>
      </c>
      <c r="BW21" s="1039">
        <f t="shared" si="1"/>
        <v>0</v>
      </c>
    </row>
    <row r="22" spans="1:75" ht="20.100000000000001" customHeight="1" x14ac:dyDescent="0.15">
      <c r="A22" s="804"/>
      <c r="B22" s="1602"/>
      <c r="C22" s="1603"/>
      <c r="D22" s="808" t="s">
        <v>965</v>
      </c>
      <c r="E22" s="809"/>
      <c r="F22" s="809"/>
      <c r="G22" s="809"/>
      <c r="H22" s="809"/>
      <c r="I22" s="867"/>
      <c r="J22" s="808" t="s">
        <v>966</v>
      </c>
      <c r="K22" s="809"/>
      <c r="L22" s="809"/>
      <c r="M22" s="809"/>
      <c r="N22" s="809"/>
      <c r="O22" s="809"/>
      <c r="P22" s="809"/>
      <c r="Q22" s="1252" t="s">
        <v>961</v>
      </c>
      <c r="R22" s="1253"/>
      <c r="S22" s="1580"/>
      <c r="T22" s="1581"/>
      <c r="U22" s="1581"/>
      <c r="V22" s="1581"/>
      <c r="W22" s="1582"/>
      <c r="X22" s="1580"/>
      <c r="Y22" s="1581"/>
      <c r="Z22" s="1581"/>
      <c r="AA22" s="1581"/>
      <c r="AB22" s="1582"/>
      <c r="AC22" s="1568"/>
      <c r="AD22" s="1569"/>
      <c r="AE22" s="1569"/>
      <c r="AF22" s="855" t="s">
        <v>962</v>
      </c>
      <c r="AG22" s="805"/>
      <c r="AH22" s="805"/>
      <c r="AI22" s="805"/>
      <c r="AJ22" s="1566"/>
      <c r="AK22" s="1566"/>
      <c r="AL22" s="1566"/>
      <c r="AM22" s="1566"/>
      <c r="AN22" s="1566"/>
      <c r="AO22" s="1566"/>
      <c r="AP22" s="1566"/>
      <c r="AQ22" s="1566"/>
      <c r="AR22" s="1566"/>
      <c r="AS22" s="1566"/>
      <c r="AT22" s="1566"/>
      <c r="AU22" s="1566"/>
      <c r="AV22" s="1567"/>
      <c r="AW22" s="855" t="s">
        <v>967</v>
      </c>
      <c r="AX22" s="805"/>
      <c r="AY22" s="805"/>
      <c r="AZ22" s="1566"/>
      <c r="BA22" s="1566"/>
      <c r="BB22" s="1566"/>
      <c r="BC22" s="1566"/>
      <c r="BD22" s="1566"/>
      <c r="BE22" s="1566"/>
      <c r="BF22" s="1566"/>
      <c r="BG22" s="1566"/>
      <c r="BH22" s="1566"/>
      <c r="BI22" s="1566"/>
      <c r="BJ22" s="1566"/>
      <c r="BK22" s="1566"/>
      <c r="BL22" s="1567"/>
      <c r="BM22" s="807"/>
      <c r="BQ22" s="1039">
        <v>1</v>
      </c>
      <c r="BR22" s="1039">
        <f>COUNTA(X13)</f>
        <v>0</v>
      </c>
      <c r="BS22" s="1039">
        <f t="shared" si="0"/>
        <v>1</v>
      </c>
      <c r="BU22" s="1039">
        <v>1</v>
      </c>
      <c r="BV22" s="1039">
        <f>COUNTA(Q27)</f>
        <v>0</v>
      </c>
      <c r="BW22" s="1039">
        <f t="shared" si="1"/>
        <v>1</v>
      </c>
    </row>
    <row r="23" spans="1:75" ht="20.100000000000001" customHeight="1" x14ac:dyDescent="0.15">
      <c r="A23" s="804"/>
      <c r="B23" s="1602"/>
      <c r="C23" s="1603"/>
      <c r="D23" s="808" t="s">
        <v>968</v>
      </c>
      <c r="E23" s="809"/>
      <c r="F23" s="809"/>
      <c r="G23" s="809"/>
      <c r="H23" s="809"/>
      <c r="I23" s="867"/>
      <c r="J23" s="808"/>
      <c r="K23" s="809"/>
      <c r="L23" s="809"/>
      <c r="M23" s="809"/>
      <c r="N23" s="809"/>
      <c r="O23" s="809"/>
      <c r="P23" s="809"/>
      <c r="Q23" s="1252"/>
      <c r="R23" s="1253"/>
      <c r="S23" s="1586"/>
      <c r="T23" s="1587"/>
      <c r="U23" s="1587"/>
      <c r="V23" s="1587"/>
      <c r="W23" s="1588"/>
      <c r="X23" s="1586"/>
      <c r="Y23" s="1587"/>
      <c r="Z23" s="1587"/>
      <c r="AA23" s="1587"/>
      <c r="AB23" s="1588"/>
      <c r="AC23" s="1568"/>
      <c r="AD23" s="1569"/>
      <c r="AE23" s="1569"/>
      <c r="AF23" s="855" t="s">
        <v>964</v>
      </c>
      <c r="AG23" s="805"/>
      <c r="AH23" s="805"/>
      <c r="AI23" s="805"/>
      <c r="AJ23" s="1566"/>
      <c r="AK23" s="1566"/>
      <c r="AL23" s="1566"/>
      <c r="AM23" s="1566"/>
      <c r="AN23" s="1566"/>
      <c r="AO23" s="1566"/>
      <c r="AP23" s="1566"/>
      <c r="AQ23" s="1566"/>
      <c r="AR23" s="1566"/>
      <c r="AS23" s="1566"/>
      <c r="AT23" s="1566"/>
      <c r="AU23" s="1566"/>
      <c r="AV23" s="1567"/>
      <c r="AW23" s="1252"/>
      <c r="AX23" s="1236"/>
      <c r="AY23" s="1236"/>
      <c r="AZ23" s="1236"/>
      <c r="BA23" s="1236"/>
      <c r="BB23" s="1236"/>
      <c r="BC23" s="1236"/>
      <c r="BD23" s="1236"/>
      <c r="BE23" s="1236"/>
      <c r="BF23" s="1236"/>
      <c r="BG23" s="1236"/>
      <c r="BH23" s="1236"/>
      <c r="BI23" s="1236"/>
      <c r="BJ23" s="1236"/>
      <c r="BK23" s="1236"/>
      <c r="BL23" s="1253"/>
      <c r="BM23" s="807"/>
      <c r="BQ23" s="1039">
        <v>1</v>
      </c>
      <c r="BR23" s="1039">
        <f>IF(Q13&lt;&gt;2,1,COUNTA(S14))</f>
        <v>1</v>
      </c>
      <c r="BS23" s="1039">
        <f t="shared" si="0"/>
        <v>0</v>
      </c>
      <c r="BU23" s="1039">
        <v>1</v>
      </c>
      <c r="BV23" s="1039">
        <f>IF(AND(Q27&lt;&gt;"主",Q27&lt;&gt;2),1,COUNTA(S27))</f>
        <v>1</v>
      </c>
      <c r="BW23" s="1039">
        <f t="shared" si="1"/>
        <v>0</v>
      </c>
    </row>
    <row r="24" spans="1:75" ht="20.100000000000001" customHeight="1" x14ac:dyDescent="0.15">
      <c r="A24" s="804"/>
      <c r="B24" s="1602"/>
      <c r="C24" s="1603"/>
      <c r="D24" s="856" t="s">
        <v>175</v>
      </c>
      <c r="E24" s="836"/>
      <c r="F24" s="836"/>
      <c r="G24" s="836"/>
      <c r="H24" s="836"/>
      <c r="I24" s="857"/>
      <c r="J24" s="856" t="s">
        <v>969</v>
      </c>
      <c r="K24" s="836"/>
      <c r="L24" s="836"/>
      <c r="M24" s="836"/>
      <c r="N24" s="836"/>
      <c r="O24" s="836"/>
      <c r="P24" s="836"/>
      <c r="Q24" s="1612"/>
      <c r="R24" s="1623"/>
      <c r="S24" s="1563"/>
      <c r="T24" s="1564"/>
      <c r="U24" s="1564"/>
      <c r="V24" s="1564"/>
      <c r="W24" s="1564"/>
      <c r="X24" s="1563"/>
      <c r="Y24" s="1564"/>
      <c r="Z24" s="1564"/>
      <c r="AA24" s="1564"/>
      <c r="AB24" s="1564"/>
      <c r="AC24" s="1568"/>
      <c r="AD24" s="1569"/>
      <c r="AE24" s="1569"/>
      <c r="AF24" s="855" t="s">
        <v>967</v>
      </c>
      <c r="AG24" s="805"/>
      <c r="AH24" s="805"/>
      <c r="AI24" s="805"/>
      <c r="AJ24" s="1566"/>
      <c r="AK24" s="1566"/>
      <c r="AL24" s="1566"/>
      <c r="AM24" s="1566"/>
      <c r="AN24" s="1566"/>
      <c r="AO24" s="1566"/>
      <c r="AP24" s="1566"/>
      <c r="AQ24" s="1566"/>
      <c r="AR24" s="1566"/>
      <c r="AS24" s="1566"/>
      <c r="AT24" s="1566"/>
      <c r="AU24" s="1566"/>
      <c r="AV24" s="1567"/>
      <c r="AW24" s="855" t="s">
        <v>964</v>
      </c>
      <c r="AX24" s="805"/>
      <c r="AY24" s="805"/>
      <c r="AZ24" s="1566"/>
      <c r="BA24" s="1566"/>
      <c r="BB24" s="1566"/>
      <c r="BC24" s="1566"/>
      <c r="BD24" s="1566"/>
      <c r="BE24" s="1566"/>
      <c r="BF24" s="1566"/>
      <c r="BG24" s="1566"/>
      <c r="BH24" s="1566"/>
      <c r="BI24" s="1566"/>
      <c r="BJ24" s="1566"/>
      <c r="BK24" s="1566"/>
      <c r="BL24" s="1567"/>
      <c r="BM24" s="807"/>
      <c r="BQ24" s="1039">
        <v>1</v>
      </c>
      <c r="BR24" s="1039">
        <f>IF(Q13&lt;&gt;2,1,COUNTA(X14))</f>
        <v>1</v>
      </c>
      <c r="BS24" s="1039">
        <f t="shared" si="0"/>
        <v>0</v>
      </c>
      <c r="BU24" s="1039">
        <v>1</v>
      </c>
      <c r="BV24" s="1039">
        <f>IF(AND(Q27&lt;&gt;"主",Q27&lt;&gt;2),1,COUNTA(X27))</f>
        <v>1</v>
      </c>
      <c r="BW24" s="1039">
        <f t="shared" si="1"/>
        <v>0</v>
      </c>
    </row>
    <row r="25" spans="1:75" ht="20.100000000000001" customHeight="1" x14ac:dyDescent="0.15">
      <c r="A25" s="804"/>
      <c r="B25" s="1602"/>
      <c r="C25" s="1603"/>
      <c r="D25" s="808" t="s">
        <v>970</v>
      </c>
      <c r="E25" s="809"/>
      <c r="F25" s="809"/>
      <c r="G25" s="809"/>
      <c r="H25" s="809"/>
      <c r="I25" s="867"/>
      <c r="J25" s="808"/>
      <c r="K25" s="809"/>
      <c r="L25" s="809"/>
      <c r="M25" s="809"/>
      <c r="N25" s="809"/>
      <c r="O25" s="809"/>
      <c r="P25" s="809"/>
      <c r="Q25" s="1616"/>
      <c r="R25" s="1628"/>
      <c r="S25" s="1563"/>
      <c r="T25" s="1564"/>
      <c r="U25" s="1564"/>
      <c r="V25" s="1564"/>
      <c r="W25" s="1564"/>
      <c r="X25" s="1563"/>
      <c r="Y25" s="1564"/>
      <c r="Z25" s="1564"/>
      <c r="AA25" s="1564"/>
      <c r="AB25" s="1564"/>
      <c r="AC25" s="1568"/>
      <c r="AD25" s="1569"/>
      <c r="AE25" s="1569"/>
      <c r="AF25" s="855" t="s">
        <v>967</v>
      </c>
      <c r="AG25" s="805"/>
      <c r="AH25" s="805"/>
      <c r="AI25" s="805"/>
      <c r="AJ25" s="1690"/>
      <c r="AK25" s="1690"/>
      <c r="AL25" s="1690"/>
      <c r="AM25" s="1690"/>
      <c r="AN25" s="1690"/>
      <c r="AO25" s="1690"/>
      <c r="AP25" s="1690"/>
      <c r="AQ25" s="1690"/>
      <c r="AR25" s="1690"/>
      <c r="AS25" s="1690"/>
      <c r="AT25" s="1690"/>
      <c r="AU25" s="1690"/>
      <c r="AV25" s="1691"/>
      <c r="AW25" s="855" t="s">
        <v>964</v>
      </c>
      <c r="AX25" s="805"/>
      <c r="AY25" s="805"/>
      <c r="AZ25" s="1566"/>
      <c r="BA25" s="1566"/>
      <c r="BB25" s="1566"/>
      <c r="BC25" s="1566"/>
      <c r="BD25" s="1566"/>
      <c r="BE25" s="1566"/>
      <c r="BF25" s="1566"/>
      <c r="BG25" s="1566"/>
      <c r="BH25" s="1566"/>
      <c r="BI25" s="1566"/>
      <c r="BJ25" s="1566"/>
      <c r="BK25" s="1566"/>
      <c r="BL25" s="1567"/>
      <c r="BM25" s="807"/>
      <c r="BQ25" s="1039">
        <v>1</v>
      </c>
      <c r="BR25" s="1039">
        <f>COUNTA(S16)</f>
        <v>0</v>
      </c>
      <c r="BS25" s="1039">
        <f t="shared" si="0"/>
        <v>1</v>
      </c>
      <c r="BU25" s="1039">
        <v>1</v>
      </c>
      <c r="BV25" s="1039">
        <f>IF(AND(Q27&lt;&gt;"主",Q27&lt;&gt;2),1,COUNTA(AC27))</f>
        <v>1</v>
      </c>
      <c r="BW25" s="1039">
        <f t="shared" si="1"/>
        <v>0</v>
      </c>
    </row>
    <row r="26" spans="1:75" ht="20.100000000000001" customHeight="1" x14ac:dyDescent="0.15">
      <c r="A26" s="804"/>
      <c r="B26" s="1602"/>
      <c r="C26" s="1603"/>
      <c r="D26" s="862"/>
      <c r="E26" s="818"/>
      <c r="F26" s="818"/>
      <c r="G26" s="818"/>
      <c r="H26" s="818"/>
      <c r="I26" s="863"/>
      <c r="J26" s="862"/>
      <c r="K26" s="818"/>
      <c r="L26" s="818"/>
      <c r="M26" s="818"/>
      <c r="N26" s="818"/>
      <c r="O26" s="818"/>
      <c r="P26" s="818"/>
      <c r="Q26" s="1614"/>
      <c r="R26" s="1624"/>
      <c r="S26" s="1252"/>
      <c r="T26" s="1236"/>
      <c r="U26" s="1236"/>
      <c r="V26" s="1236"/>
      <c r="W26" s="1236"/>
      <c r="X26" s="1236"/>
      <c r="Y26" s="1236"/>
      <c r="Z26" s="1236"/>
      <c r="AA26" s="1236"/>
      <c r="AB26" s="1236"/>
      <c r="AC26" s="1236"/>
      <c r="AD26" s="1236"/>
      <c r="AE26" s="1253"/>
      <c r="AF26" s="855" t="s">
        <v>971</v>
      </c>
      <c r="AG26" s="805"/>
      <c r="AH26" s="805"/>
      <c r="AI26" s="1591"/>
      <c r="AJ26" s="1591"/>
      <c r="AK26" s="1591"/>
      <c r="AL26" s="1591"/>
      <c r="AM26" s="1591"/>
      <c r="AN26" s="1591"/>
      <c r="AO26" s="1591"/>
      <c r="AP26" s="1591"/>
      <c r="AQ26" s="1591"/>
      <c r="AR26" s="1591"/>
      <c r="AS26" s="1591"/>
      <c r="AT26" s="1591"/>
      <c r="AU26" s="1591"/>
      <c r="AV26" s="1591"/>
      <c r="AW26" s="1591"/>
      <c r="AX26" s="1591"/>
      <c r="AY26" s="1591"/>
      <c r="AZ26" s="1591"/>
      <c r="BA26" s="1591"/>
      <c r="BB26" s="1591"/>
      <c r="BC26" s="1591"/>
      <c r="BD26" s="1591"/>
      <c r="BE26" s="1591"/>
      <c r="BF26" s="1591"/>
      <c r="BG26" s="1591"/>
      <c r="BH26" s="1591"/>
      <c r="BI26" s="1591"/>
      <c r="BJ26" s="1591"/>
      <c r="BK26" s="1591"/>
      <c r="BL26" s="1592"/>
      <c r="BM26" s="807"/>
      <c r="BQ26" s="1039">
        <v>1</v>
      </c>
      <c r="BR26" s="1039">
        <f>COUNTA(X16)</f>
        <v>0</v>
      </c>
      <c r="BS26" s="1039">
        <f t="shared" si="0"/>
        <v>1</v>
      </c>
      <c r="BU26" s="1039">
        <v>1</v>
      </c>
      <c r="BV26" s="1039">
        <f>IF(AND(Q27&lt;&gt;2),1,COUNTA(S30))</f>
        <v>1</v>
      </c>
      <c r="BW26" s="1039">
        <f t="shared" si="1"/>
        <v>0</v>
      </c>
    </row>
    <row r="27" spans="1:75" ht="20.100000000000001" customHeight="1" x14ac:dyDescent="0.15">
      <c r="A27" s="804"/>
      <c r="B27" s="1602"/>
      <c r="C27" s="1603"/>
      <c r="D27" s="856" t="s">
        <v>176</v>
      </c>
      <c r="E27" s="836"/>
      <c r="F27" s="836"/>
      <c r="G27" s="836"/>
      <c r="H27" s="836"/>
      <c r="I27" s="857"/>
      <c r="J27" s="856" t="s">
        <v>972</v>
      </c>
      <c r="K27" s="836"/>
      <c r="L27" s="836"/>
      <c r="M27" s="836"/>
      <c r="N27" s="836"/>
      <c r="O27" s="836"/>
      <c r="P27" s="836"/>
      <c r="Q27" s="1606"/>
      <c r="R27" s="1607"/>
      <c r="S27" s="1580"/>
      <c r="T27" s="1581"/>
      <c r="U27" s="1581"/>
      <c r="V27" s="1581"/>
      <c r="W27" s="1582"/>
      <c r="X27" s="1580"/>
      <c r="Y27" s="1581"/>
      <c r="Z27" s="1581"/>
      <c r="AA27" s="1581"/>
      <c r="AB27" s="1582"/>
      <c r="AC27" s="1612"/>
      <c r="AD27" s="1623"/>
      <c r="AE27" s="1613"/>
      <c r="AF27" s="855" t="s">
        <v>962</v>
      </c>
      <c r="AG27" s="805"/>
      <c r="AH27" s="805"/>
      <c r="AI27" s="805"/>
      <c r="AJ27" s="1690"/>
      <c r="AK27" s="1690"/>
      <c r="AL27" s="1690"/>
      <c r="AM27" s="1690"/>
      <c r="AN27" s="1690"/>
      <c r="AO27" s="1690"/>
      <c r="AP27" s="1690"/>
      <c r="AQ27" s="1690"/>
      <c r="AR27" s="1690"/>
      <c r="AS27" s="1690"/>
      <c r="AT27" s="1690"/>
      <c r="AU27" s="1690"/>
      <c r="AV27" s="1691"/>
      <c r="AW27" s="855" t="s">
        <v>964</v>
      </c>
      <c r="AX27" s="805"/>
      <c r="AY27" s="805"/>
      <c r="AZ27" s="1566"/>
      <c r="BA27" s="1566"/>
      <c r="BB27" s="1566"/>
      <c r="BC27" s="1566"/>
      <c r="BD27" s="1566"/>
      <c r="BE27" s="1566"/>
      <c r="BF27" s="1566"/>
      <c r="BG27" s="1566"/>
      <c r="BH27" s="1566"/>
      <c r="BI27" s="1566"/>
      <c r="BJ27" s="1566"/>
      <c r="BK27" s="1566"/>
      <c r="BL27" s="1567"/>
      <c r="BM27" s="807"/>
      <c r="BQ27" s="1039">
        <v>1</v>
      </c>
      <c r="BR27" s="1039">
        <f>COUNTA(S17)</f>
        <v>0</v>
      </c>
      <c r="BS27" s="1039">
        <f t="shared" si="0"/>
        <v>1</v>
      </c>
      <c r="BU27" s="1039">
        <v>1</v>
      </c>
      <c r="BV27" s="1039">
        <f>IF(AND(Q27&lt;&gt;2),1,COUNTA(X30))</f>
        <v>1</v>
      </c>
      <c r="BW27" s="1039">
        <f t="shared" si="1"/>
        <v>0</v>
      </c>
    </row>
    <row r="28" spans="1:75" ht="20.100000000000001" customHeight="1" x14ac:dyDescent="0.15">
      <c r="A28" s="804"/>
      <c r="B28" s="1602"/>
      <c r="C28" s="1603"/>
      <c r="D28" s="808"/>
      <c r="E28" s="809"/>
      <c r="F28" s="809"/>
      <c r="G28" s="809"/>
      <c r="H28" s="809"/>
      <c r="I28" s="867"/>
      <c r="J28" s="808"/>
      <c r="K28" s="809"/>
      <c r="L28" s="809"/>
      <c r="M28" s="809"/>
      <c r="N28" s="809"/>
      <c r="O28" s="809"/>
      <c r="P28" s="809"/>
      <c r="Q28" s="1608"/>
      <c r="R28" s="1609"/>
      <c r="S28" s="1586"/>
      <c r="T28" s="1587"/>
      <c r="U28" s="1587"/>
      <c r="V28" s="1587"/>
      <c r="W28" s="1588"/>
      <c r="X28" s="1586"/>
      <c r="Y28" s="1587"/>
      <c r="Z28" s="1587"/>
      <c r="AA28" s="1587"/>
      <c r="AB28" s="1588"/>
      <c r="AC28" s="1614"/>
      <c r="AD28" s="1624"/>
      <c r="AE28" s="1615"/>
      <c r="AF28" s="855" t="s">
        <v>967</v>
      </c>
      <c r="AG28" s="805"/>
      <c r="AH28" s="805"/>
      <c r="AI28" s="805"/>
      <c r="AJ28" s="1690"/>
      <c r="AK28" s="1690"/>
      <c r="AL28" s="1690"/>
      <c r="AM28" s="1690"/>
      <c r="AN28" s="1690"/>
      <c r="AO28" s="1690"/>
      <c r="AP28" s="1690"/>
      <c r="AQ28" s="1690"/>
      <c r="AR28" s="1690"/>
      <c r="AS28" s="1690"/>
      <c r="AT28" s="1690"/>
      <c r="AU28" s="1690"/>
      <c r="AV28" s="1691"/>
      <c r="AW28" s="855" t="s">
        <v>964</v>
      </c>
      <c r="AX28" s="805"/>
      <c r="AY28" s="805"/>
      <c r="AZ28" s="1566"/>
      <c r="BA28" s="1566"/>
      <c r="BB28" s="1566"/>
      <c r="BC28" s="1566"/>
      <c r="BD28" s="1566"/>
      <c r="BE28" s="1566"/>
      <c r="BF28" s="1566"/>
      <c r="BG28" s="1566"/>
      <c r="BH28" s="1566"/>
      <c r="BI28" s="1566"/>
      <c r="BJ28" s="1566"/>
      <c r="BK28" s="1566"/>
      <c r="BL28" s="1567"/>
      <c r="BM28" s="807"/>
      <c r="BQ28" s="1039">
        <v>1</v>
      </c>
      <c r="BR28" s="1039">
        <f>COUNTA(X17)</f>
        <v>0</v>
      </c>
      <c r="BS28" s="1039">
        <f t="shared" si="0"/>
        <v>1</v>
      </c>
      <c r="BU28" s="1039">
        <v>1</v>
      </c>
      <c r="BV28" s="1039">
        <f>IF(AND(Q27&lt;&gt;2),1,COUNTA(AC30))</f>
        <v>1</v>
      </c>
      <c r="BW28" s="1039">
        <f t="shared" si="1"/>
        <v>0</v>
      </c>
    </row>
    <row r="29" spans="1:75" ht="20.100000000000001" customHeight="1" x14ac:dyDescent="0.15">
      <c r="A29" s="804"/>
      <c r="B29" s="1602"/>
      <c r="C29" s="1603"/>
      <c r="D29" s="808"/>
      <c r="E29" s="809"/>
      <c r="F29" s="809"/>
      <c r="G29" s="809"/>
      <c r="H29" s="809"/>
      <c r="I29" s="867"/>
      <c r="J29" s="808"/>
      <c r="K29" s="809"/>
      <c r="L29" s="809"/>
      <c r="M29" s="809"/>
      <c r="N29" s="809"/>
      <c r="O29" s="809"/>
      <c r="P29" s="809"/>
      <c r="Q29" s="1608"/>
      <c r="R29" s="1609"/>
      <c r="S29" s="1252"/>
      <c r="T29" s="1236"/>
      <c r="U29" s="1236"/>
      <c r="V29" s="1236"/>
      <c r="W29" s="1236"/>
      <c r="X29" s="1236"/>
      <c r="Y29" s="1236"/>
      <c r="Z29" s="1236"/>
      <c r="AA29" s="1236"/>
      <c r="AB29" s="1236"/>
      <c r="AC29" s="1236"/>
      <c r="AD29" s="1236"/>
      <c r="AE29" s="1253"/>
      <c r="AF29" s="855" t="s">
        <v>971</v>
      </c>
      <c r="AG29" s="805"/>
      <c r="AH29" s="805"/>
      <c r="AI29" s="1591"/>
      <c r="AJ29" s="1591"/>
      <c r="AK29" s="1591"/>
      <c r="AL29" s="1591"/>
      <c r="AM29" s="1591"/>
      <c r="AN29" s="1591"/>
      <c r="AO29" s="1591"/>
      <c r="AP29" s="1591"/>
      <c r="AQ29" s="1591"/>
      <c r="AR29" s="1591"/>
      <c r="AS29" s="1591"/>
      <c r="AT29" s="1591"/>
      <c r="AU29" s="1591"/>
      <c r="AV29" s="1591"/>
      <c r="AW29" s="1591"/>
      <c r="AX29" s="1591"/>
      <c r="AY29" s="1591"/>
      <c r="AZ29" s="1591"/>
      <c r="BA29" s="1591"/>
      <c r="BB29" s="1591"/>
      <c r="BC29" s="1591"/>
      <c r="BD29" s="1591"/>
      <c r="BE29" s="1591"/>
      <c r="BF29" s="1591"/>
      <c r="BG29" s="1591"/>
      <c r="BH29" s="1591"/>
      <c r="BI29" s="1591"/>
      <c r="BJ29" s="1591"/>
      <c r="BK29" s="1591"/>
      <c r="BL29" s="1592"/>
      <c r="BM29" s="807"/>
      <c r="BU29" s="1039">
        <v>1</v>
      </c>
      <c r="BV29" s="1039">
        <f>COUNTA(Q33)</f>
        <v>0</v>
      </c>
      <c r="BW29" s="1039">
        <f t="shared" si="1"/>
        <v>1</v>
      </c>
    </row>
    <row r="30" spans="1:75" ht="20.100000000000001" customHeight="1" x14ac:dyDescent="0.15">
      <c r="A30" s="804"/>
      <c r="B30" s="1602"/>
      <c r="C30" s="1603"/>
      <c r="D30" s="808" t="s">
        <v>973</v>
      </c>
      <c r="E30" s="809"/>
      <c r="F30" s="809"/>
      <c r="G30" s="809"/>
      <c r="H30" s="809"/>
      <c r="I30" s="867"/>
      <c r="J30" s="808"/>
      <c r="K30" s="809"/>
      <c r="L30" s="809"/>
      <c r="M30" s="809"/>
      <c r="N30" s="809"/>
      <c r="O30" s="809"/>
      <c r="P30" s="809"/>
      <c r="Q30" s="1608"/>
      <c r="R30" s="1609"/>
      <c r="S30" s="1580"/>
      <c r="T30" s="1581"/>
      <c r="U30" s="1581"/>
      <c r="V30" s="1581"/>
      <c r="W30" s="1582"/>
      <c r="X30" s="1580"/>
      <c r="Y30" s="1581"/>
      <c r="Z30" s="1581"/>
      <c r="AA30" s="1581"/>
      <c r="AB30" s="1582"/>
      <c r="AC30" s="1612"/>
      <c r="AD30" s="1623"/>
      <c r="AE30" s="1613"/>
      <c r="AF30" s="855" t="s">
        <v>962</v>
      </c>
      <c r="AG30" s="805"/>
      <c r="AH30" s="805"/>
      <c r="AI30" s="805"/>
      <c r="AJ30" s="1690"/>
      <c r="AK30" s="1690"/>
      <c r="AL30" s="1690"/>
      <c r="AM30" s="1690"/>
      <c r="AN30" s="1690"/>
      <c r="AO30" s="1690"/>
      <c r="AP30" s="1690"/>
      <c r="AQ30" s="1690"/>
      <c r="AR30" s="1690"/>
      <c r="AS30" s="1690"/>
      <c r="AT30" s="1690"/>
      <c r="AU30" s="1690"/>
      <c r="AV30" s="1691"/>
      <c r="AW30" s="855" t="s">
        <v>964</v>
      </c>
      <c r="AX30" s="805"/>
      <c r="AY30" s="805"/>
      <c r="AZ30" s="1566"/>
      <c r="BA30" s="1566"/>
      <c r="BB30" s="1566"/>
      <c r="BC30" s="1566"/>
      <c r="BD30" s="1566"/>
      <c r="BE30" s="1566"/>
      <c r="BF30" s="1566"/>
      <c r="BG30" s="1566"/>
      <c r="BH30" s="1566"/>
      <c r="BI30" s="1566"/>
      <c r="BJ30" s="1566"/>
      <c r="BK30" s="1566"/>
      <c r="BL30" s="1567"/>
      <c r="BM30" s="807"/>
      <c r="BU30" s="1039">
        <v>1</v>
      </c>
      <c r="BV30" s="1039">
        <f>IF(AND(Q33&lt;&gt;"主",Q33&lt;&gt;2),1,COUNTA(S33))</f>
        <v>1</v>
      </c>
      <c r="BW30" s="1039">
        <f t="shared" si="1"/>
        <v>0</v>
      </c>
    </row>
    <row r="31" spans="1:75" ht="20.100000000000001" customHeight="1" x14ac:dyDescent="0.15">
      <c r="A31" s="804"/>
      <c r="B31" s="1602"/>
      <c r="C31" s="1603"/>
      <c r="D31" s="808"/>
      <c r="E31" s="809"/>
      <c r="F31" s="809"/>
      <c r="G31" s="809"/>
      <c r="H31" s="809"/>
      <c r="I31" s="867"/>
      <c r="J31" s="808"/>
      <c r="K31" s="809"/>
      <c r="L31" s="809"/>
      <c r="M31" s="809"/>
      <c r="N31" s="809"/>
      <c r="O31" s="809"/>
      <c r="P31" s="809"/>
      <c r="Q31" s="1608"/>
      <c r="R31" s="1609"/>
      <c r="S31" s="1586"/>
      <c r="T31" s="1587"/>
      <c r="U31" s="1587"/>
      <c r="V31" s="1587"/>
      <c r="W31" s="1588"/>
      <c r="X31" s="1586"/>
      <c r="Y31" s="1587"/>
      <c r="Z31" s="1587"/>
      <c r="AA31" s="1587"/>
      <c r="AB31" s="1588"/>
      <c r="AC31" s="1614"/>
      <c r="AD31" s="1624"/>
      <c r="AE31" s="1615"/>
      <c r="AF31" s="855" t="s">
        <v>967</v>
      </c>
      <c r="AG31" s="805"/>
      <c r="AH31" s="805"/>
      <c r="AI31" s="805"/>
      <c r="AJ31" s="1690"/>
      <c r="AK31" s="1690"/>
      <c r="AL31" s="1690"/>
      <c r="AM31" s="1690"/>
      <c r="AN31" s="1690"/>
      <c r="AO31" s="1690"/>
      <c r="AP31" s="1690"/>
      <c r="AQ31" s="1690"/>
      <c r="AR31" s="1690"/>
      <c r="AS31" s="1690"/>
      <c r="AT31" s="1690"/>
      <c r="AU31" s="1690"/>
      <c r="AV31" s="1691"/>
      <c r="AW31" s="855" t="s">
        <v>964</v>
      </c>
      <c r="AX31" s="805"/>
      <c r="AY31" s="805"/>
      <c r="AZ31" s="1566"/>
      <c r="BA31" s="1566"/>
      <c r="BB31" s="1566"/>
      <c r="BC31" s="1566"/>
      <c r="BD31" s="1566"/>
      <c r="BE31" s="1566"/>
      <c r="BF31" s="1566"/>
      <c r="BG31" s="1566"/>
      <c r="BH31" s="1566"/>
      <c r="BI31" s="1566"/>
      <c r="BJ31" s="1566"/>
      <c r="BK31" s="1566"/>
      <c r="BL31" s="1567"/>
      <c r="BM31" s="807"/>
      <c r="BU31" s="1039">
        <v>1</v>
      </c>
      <c r="BV31" s="1039">
        <f>IF(AND(Q33&lt;&gt;"主",Q33&lt;&gt;2),1,COUNTA(X33))</f>
        <v>1</v>
      </c>
      <c r="BW31" s="1039">
        <f t="shared" si="1"/>
        <v>0</v>
      </c>
    </row>
    <row r="32" spans="1:75" ht="20.100000000000001" customHeight="1" x14ac:dyDescent="0.15">
      <c r="A32" s="804"/>
      <c r="B32" s="1602"/>
      <c r="C32" s="1603"/>
      <c r="D32" s="862"/>
      <c r="E32" s="818"/>
      <c r="F32" s="818"/>
      <c r="G32" s="818"/>
      <c r="H32" s="818"/>
      <c r="I32" s="863"/>
      <c r="J32" s="862"/>
      <c r="K32" s="818"/>
      <c r="L32" s="818"/>
      <c r="M32" s="818"/>
      <c r="N32" s="818"/>
      <c r="O32" s="818"/>
      <c r="P32" s="818"/>
      <c r="Q32" s="1610"/>
      <c r="R32" s="1611"/>
      <c r="S32" s="1252"/>
      <c r="T32" s="1236"/>
      <c r="U32" s="1236"/>
      <c r="V32" s="1236"/>
      <c r="W32" s="1236"/>
      <c r="X32" s="1236"/>
      <c r="Y32" s="1236"/>
      <c r="Z32" s="1236"/>
      <c r="AA32" s="1236"/>
      <c r="AB32" s="1236"/>
      <c r="AC32" s="1236"/>
      <c r="AD32" s="1236"/>
      <c r="AE32" s="1253"/>
      <c r="AF32" s="855" t="s">
        <v>971</v>
      </c>
      <c r="AG32" s="805"/>
      <c r="AH32" s="805"/>
      <c r="AI32" s="1591"/>
      <c r="AJ32" s="1591"/>
      <c r="AK32" s="1591"/>
      <c r="AL32" s="1591"/>
      <c r="AM32" s="1591"/>
      <c r="AN32" s="1591"/>
      <c r="AO32" s="1591"/>
      <c r="AP32" s="1591"/>
      <c r="AQ32" s="1591"/>
      <c r="AR32" s="1591"/>
      <c r="AS32" s="1591"/>
      <c r="AT32" s="1591"/>
      <c r="AU32" s="1591"/>
      <c r="AV32" s="1591"/>
      <c r="AW32" s="1591"/>
      <c r="AX32" s="1591"/>
      <c r="AY32" s="1591"/>
      <c r="AZ32" s="1591"/>
      <c r="BA32" s="1591"/>
      <c r="BB32" s="1591"/>
      <c r="BC32" s="1591"/>
      <c r="BD32" s="1591"/>
      <c r="BE32" s="1591"/>
      <c r="BF32" s="1591"/>
      <c r="BG32" s="1591"/>
      <c r="BH32" s="1591"/>
      <c r="BI32" s="1591"/>
      <c r="BJ32" s="1591"/>
      <c r="BK32" s="1591"/>
      <c r="BL32" s="1592"/>
      <c r="BM32" s="807"/>
      <c r="BU32" s="1039">
        <v>1</v>
      </c>
      <c r="BV32" s="1039">
        <f>IF(AND(Q33&lt;&gt;"主",Q33&lt;&gt;2),1,COUNTA(AC33))</f>
        <v>1</v>
      </c>
      <c r="BW32" s="1039">
        <f t="shared" si="1"/>
        <v>0</v>
      </c>
    </row>
    <row r="33" spans="1:75" ht="20.100000000000001" customHeight="1" x14ac:dyDescent="0.15">
      <c r="A33" s="804"/>
      <c r="B33" s="1602"/>
      <c r="C33" s="1603"/>
      <c r="D33" s="808" t="s">
        <v>177</v>
      </c>
      <c r="E33" s="809"/>
      <c r="F33" s="809"/>
      <c r="G33" s="809"/>
      <c r="H33" s="809"/>
      <c r="I33" s="867"/>
      <c r="J33" s="808" t="s">
        <v>974</v>
      </c>
      <c r="K33" s="809"/>
      <c r="L33" s="809"/>
      <c r="M33" s="809"/>
      <c r="N33" s="809"/>
      <c r="O33" s="809"/>
      <c r="P33" s="809"/>
      <c r="Q33" s="1606"/>
      <c r="R33" s="1629"/>
      <c r="S33" s="1563"/>
      <c r="T33" s="1564"/>
      <c r="U33" s="1564"/>
      <c r="V33" s="1564"/>
      <c r="W33" s="1564"/>
      <c r="X33" s="1563"/>
      <c r="Y33" s="1564"/>
      <c r="Z33" s="1564"/>
      <c r="AA33" s="1564"/>
      <c r="AB33" s="1564"/>
      <c r="AC33" s="1568"/>
      <c r="AD33" s="1569"/>
      <c r="AE33" s="1569"/>
      <c r="AF33" s="855" t="s">
        <v>967</v>
      </c>
      <c r="AG33" s="805"/>
      <c r="AH33" s="805"/>
      <c r="AI33" s="805"/>
      <c r="AJ33" s="1690"/>
      <c r="AK33" s="1690"/>
      <c r="AL33" s="1690"/>
      <c r="AM33" s="1690"/>
      <c r="AN33" s="1690"/>
      <c r="AO33" s="1690"/>
      <c r="AP33" s="1690"/>
      <c r="AQ33" s="1690"/>
      <c r="AR33" s="1690"/>
      <c r="AS33" s="1690"/>
      <c r="AT33" s="1690"/>
      <c r="AU33" s="1690"/>
      <c r="AV33" s="1691"/>
      <c r="AW33" s="855" t="s">
        <v>964</v>
      </c>
      <c r="AX33" s="805"/>
      <c r="AY33" s="805"/>
      <c r="AZ33" s="1566"/>
      <c r="BA33" s="1566"/>
      <c r="BB33" s="1566"/>
      <c r="BC33" s="1566"/>
      <c r="BD33" s="1566"/>
      <c r="BE33" s="1566"/>
      <c r="BF33" s="1566"/>
      <c r="BG33" s="1566"/>
      <c r="BH33" s="1566"/>
      <c r="BI33" s="1566"/>
      <c r="BJ33" s="1566"/>
      <c r="BK33" s="1566"/>
      <c r="BL33" s="1567"/>
      <c r="BM33" s="807"/>
      <c r="BU33" s="1039">
        <v>1</v>
      </c>
      <c r="BV33" s="1039">
        <f>IF(AND(Q33&lt;&gt;2),1,COUNTA(S34))</f>
        <v>1</v>
      </c>
      <c r="BW33" s="1039">
        <f t="shared" si="1"/>
        <v>0</v>
      </c>
    </row>
    <row r="34" spans="1:75" ht="20.100000000000001" customHeight="1" x14ac:dyDescent="0.15">
      <c r="A34" s="804"/>
      <c r="B34" s="1602"/>
      <c r="C34" s="1603"/>
      <c r="D34" s="808" t="s">
        <v>975</v>
      </c>
      <c r="E34" s="809"/>
      <c r="F34" s="809"/>
      <c r="G34" s="809"/>
      <c r="H34" s="809"/>
      <c r="I34" s="867"/>
      <c r="J34" s="808"/>
      <c r="K34" s="809"/>
      <c r="L34" s="809"/>
      <c r="M34" s="809"/>
      <c r="N34" s="809"/>
      <c r="O34" s="809"/>
      <c r="P34" s="809"/>
      <c r="Q34" s="1608"/>
      <c r="R34" s="1630"/>
      <c r="S34" s="1563"/>
      <c r="T34" s="1564"/>
      <c r="U34" s="1564"/>
      <c r="V34" s="1564"/>
      <c r="W34" s="1564"/>
      <c r="X34" s="1563"/>
      <c r="Y34" s="1564"/>
      <c r="Z34" s="1564"/>
      <c r="AA34" s="1564"/>
      <c r="AB34" s="1564"/>
      <c r="AC34" s="1568"/>
      <c r="AD34" s="1569"/>
      <c r="AE34" s="1569"/>
      <c r="AF34" s="855" t="s">
        <v>967</v>
      </c>
      <c r="AG34" s="805"/>
      <c r="AH34" s="805"/>
      <c r="AI34" s="805"/>
      <c r="AJ34" s="1690"/>
      <c r="AK34" s="1690"/>
      <c r="AL34" s="1690"/>
      <c r="AM34" s="1690"/>
      <c r="AN34" s="1690"/>
      <c r="AO34" s="1690"/>
      <c r="AP34" s="1690"/>
      <c r="AQ34" s="1690"/>
      <c r="AR34" s="1690"/>
      <c r="AS34" s="1690"/>
      <c r="AT34" s="1690"/>
      <c r="AU34" s="1690"/>
      <c r="AV34" s="1691"/>
      <c r="AW34" s="855" t="s">
        <v>964</v>
      </c>
      <c r="AX34" s="805"/>
      <c r="AY34" s="805"/>
      <c r="AZ34" s="1566"/>
      <c r="BA34" s="1566"/>
      <c r="BB34" s="1566"/>
      <c r="BC34" s="1566"/>
      <c r="BD34" s="1566"/>
      <c r="BE34" s="1566"/>
      <c r="BF34" s="1566"/>
      <c r="BG34" s="1566"/>
      <c r="BH34" s="1566"/>
      <c r="BI34" s="1566"/>
      <c r="BJ34" s="1566"/>
      <c r="BK34" s="1566"/>
      <c r="BL34" s="1567"/>
      <c r="BM34" s="807"/>
      <c r="BU34" s="1039">
        <v>1</v>
      </c>
      <c r="BV34" s="1039">
        <f>IF(AND(Q33&lt;&gt;2),1,COUNTA(X34))</f>
        <v>1</v>
      </c>
      <c r="BW34" s="1039">
        <f t="shared" si="1"/>
        <v>0</v>
      </c>
    </row>
    <row r="35" spans="1:75" ht="20.100000000000001" customHeight="1" x14ac:dyDescent="0.15">
      <c r="A35" s="804"/>
      <c r="B35" s="1602"/>
      <c r="C35" s="1603"/>
      <c r="D35" s="808"/>
      <c r="E35" s="809"/>
      <c r="F35" s="809"/>
      <c r="G35" s="809"/>
      <c r="H35" s="809"/>
      <c r="I35" s="867"/>
      <c r="J35" s="808"/>
      <c r="K35" s="809"/>
      <c r="L35" s="809"/>
      <c r="M35" s="809"/>
      <c r="N35" s="809"/>
      <c r="O35" s="809"/>
      <c r="P35" s="809"/>
      <c r="Q35" s="1610"/>
      <c r="R35" s="1631"/>
      <c r="S35" s="1252"/>
      <c r="T35" s="1236"/>
      <c r="U35" s="1236"/>
      <c r="V35" s="1236"/>
      <c r="W35" s="1236"/>
      <c r="X35" s="1236"/>
      <c r="Y35" s="1236"/>
      <c r="Z35" s="1236"/>
      <c r="AA35" s="1236"/>
      <c r="AB35" s="1236"/>
      <c r="AC35" s="1236"/>
      <c r="AD35" s="1236"/>
      <c r="AE35" s="1253"/>
      <c r="AF35" s="855" t="s">
        <v>971</v>
      </c>
      <c r="AG35" s="805"/>
      <c r="AH35" s="805"/>
      <c r="AI35" s="1591"/>
      <c r="AJ35" s="1591"/>
      <c r="AK35" s="1591"/>
      <c r="AL35" s="1591"/>
      <c r="AM35" s="1591"/>
      <c r="AN35" s="1591"/>
      <c r="AO35" s="1591"/>
      <c r="AP35" s="1591"/>
      <c r="AQ35" s="1591"/>
      <c r="AR35" s="1591"/>
      <c r="AS35" s="1591"/>
      <c r="AT35" s="1591"/>
      <c r="AU35" s="1591"/>
      <c r="AV35" s="1591"/>
      <c r="AW35" s="1591"/>
      <c r="AX35" s="1591"/>
      <c r="AY35" s="1591"/>
      <c r="AZ35" s="1591"/>
      <c r="BA35" s="1591"/>
      <c r="BB35" s="1591"/>
      <c r="BC35" s="1591"/>
      <c r="BD35" s="1591"/>
      <c r="BE35" s="1591"/>
      <c r="BF35" s="1591"/>
      <c r="BG35" s="1591"/>
      <c r="BH35" s="1591"/>
      <c r="BI35" s="1591"/>
      <c r="BJ35" s="1591"/>
      <c r="BK35" s="1591"/>
      <c r="BL35" s="1592"/>
      <c r="BM35" s="807"/>
      <c r="BU35" s="1039">
        <v>1</v>
      </c>
      <c r="BV35" s="1039">
        <f>IF(AND(Q33&lt;&gt;2),1,COUNTA(AC34))</f>
        <v>1</v>
      </c>
      <c r="BW35" s="1039">
        <f t="shared" si="1"/>
        <v>0</v>
      </c>
    </row>
    <row r="36" spans="1:75" ht="20.100000000000001" customHeight="1" x14ac:dyDescent="0.15">
      <c r="A36" s="804"/>
      <c r="B36" s="1602"/>
      <c r="C36" s="1603"/>
      <c r="D36" s="856" t="s">
        <v>178</v>
      </c>
      <c r="E36" s="836"/>
      <c r="F36" s="836"/>
      <c r="G36" s="836"/>
      <c r="H36" s="836"/>
      <c r="I36" s="857"/>
      <c r="J36" s="856" t="s">
        <v>976</v>
      </c>
      <c r="K36" s="836"/>
      <c r="L36" s="836"/>
      <c r="M36" s="836"/>
      <c r="N36" s="836"/>
      <c r="O36" s="836"/>
      <c r="P36" s="836"/>
      <c r="Q36" s="1612"/>
      <c r="R36" s="1623"/>
      <c r="S36" s="1563"/>
      <c r="T36" s="1564"/>
      <c r="U36" s="1564"/>
      <c r="V36" s="1564"/>
      <c r="W36" s="1564"/>
      <c r="X36" s="1563"/>
      <c r="Y36" s="1564"/>
      <c r="Z36" s="1564"/>
      <c r="AA36" s="1564"/>
      <c r="AB36" s="1564"/>
      <c r="AC36" s="1568"/>
      <c r="AD36" s="1569"/>
      <c r="AE36" s="1569"/>
      <c r="AF36" s="855" t="s">
        <v>967</v>
      </c>
      <c r="AG36" s="805"/>
      <c r="AH36" s="805"/>
      <c r="AI36" s="805"/>
      <c r="AJ36" s="1566"/>
      <c r="AK36" s="1566"/>
      <c r="AL36" s="1566"/>
      <c r="AM36" s="1566"/>
      <c r="AN36" s="1566"/>
      <c r="AO36" s="1566"/>
      <c r="AP36" s="1566"/>
      <c r="AQ36" s="1566"/>
      <c r="AR36" s="1566"/>
      <c r="AS36" s="1566"/>
      <c r="AT36" s="1566"/>
      <c r="AU36" s="1566"/>
      <c r="AV36" s="1567"/>
      <c r="AW36" s="855" t="s">
        <v>964</v>
      </c>
      <c r="AX36" s="805"/>
      <c r="AY36" s="805"/>
      <c r="AZ36" s="1566"/>
      <c r="BA36" s="1566"/>
      <c r="BB36" s="1566"/>
      <c r="BC36" s="1566"/>
      <c r="BD36" s="1566"/>
      <c r="BE36" s="1566"/>
      <c r="BF36" s="1566"/>
      <c r="BG36" s="1566"/>
      <c r="BH36" s="1566"/>
      <c r="BI36" s="1566"/>
      <c r="BJ36" s="1566"/>
      <c r="BK36" s="1566"/>
      <c r="BL36" s="1567"/>
      <c r="BM36" s="807"/>
      <c r="BU36" s="1039">
        <v>1</v>
      </c>
      <c r="BV36" s="1039">
        <f>COUNTA(Q36)</f>
        <v>0</v>
      </c>
      <c r="BW36" s="1039">
        <f t="shared" si="1"/>
        <v>1</v>
      </c>
    </row>
    <row r="37" spans="1:75" ht="20.100000000000001" customHeight="1" x14ac:dyDescent="0.15">
      <c r="A37" s="804"/>
      <c r="B37" s="1602"/>
      <c r="C37" s="1603"/>
      <c r="D37" s="808" t="s">
        <v>977</v>
      </c>
      <c r="E37" s="809"/>
      <c r="F37" s="809"/>
      <c r="G37" s="809"/>
      <c r="H37" s="809"/>
      <c r="I37" s="867"/>
      <c r="J37" s="808"/>
      <c r="K37" s="809"/>
      <c r="L37" s="809"/>
      <c r="M37" s="809"/>
      <c r="N37" s="809"/>
      <c r="O37" s="809"/>
      <c r="P37" s="809"/>
      <c r="Q37" s="1616"/>
      <c r="R37" s="1628"/>
      <c r="S37" s="1563"/>
      <c r="T37" s="1564"/>
      <c r="U37" s="1564"/>
      <c r="V37" s="1564"/>
      <c r="W37" s="1564"/>
      <c r="X37" s="1563"/>
      <c r="Y37" s="1564"/>
      <c r="Z37" s="1564"/>
      <c r="AA37" s="1564"/>
      <c r="AB37" s="1564"/>
      <c r="AC37" s="1568"/>
      <c r="AD37" s="1569"/>
      <c r="AE37" s="1569"/>
      <c r="AF37" s="855" t="s">
        <v>967</v>
      </c>
      <c r="AG37" s="805"/>
      <c r="AH37" s="805"/>
      <c r="AI37" s="805"/>
      <c r="AJ37" s="1690"/>
      <c r="AK37" s="1690"/>
      <c r="AL37" s="1690"/>
      <c r="AM37" s="1690"/>
      <c r="AN37" s="1690"/>
      <c r="AO37" s="1690"/>
      <c r="AP37" s="1690"/>
      <c r="AQ37" s="1690"/>
      <c r="AR37" s="1690"/>
      <c r="AS37" s="1690"/>
      <c r="AT37" s="1690"/>
      <c r="AU37" s="1690"/>
      <c r="AV37" s="1691"/>
      <c r="AW37" s="855" t="s">
        <v>964</v>
      </c>
      <c r="AX37" s="805"/>
      <c r="AY37" s="805"/>
      <c r="AZ37" s="1566"/>
      <c r="BA37" s="1566"/>
      <c r="BB37" s="1566"/>
      <c r="BC37" s="1566"/>
      <c r="BD37" s="1566"/>
      <c r="BE37" s="1566"/>
      <c r="BF37" s="1566"/>
      <c r="BG37" s="1566"/>
      <c r="BH37" s="1566"/>
      <c r="BI37" s="1566"/>
      <c r="BJ37" s="1566"/>
      <c r="BK37" s="1566"/>
      <c r="BL37" s="1567"/>
      <c r="BM37" s="807"/>
      <c r="BU37" s="1039">
        <v>1</v>
      </c>
      <c r="BV37" s="1039">
        <f>COUNTA(S36)</f>
        <v>0</v>
      </c>
      <c r="BW37" s="1039">
        <f t="shared" si="1"/>
        <v>1</v>
      </c>
    </row>
    <row r="38" spans="1:75" ht="20.100000000000001" customHeight="1" x14ac:dyDescent="0.15">
      <c r="A38" s="804"/>
      <c r="B38" s="1602"/>
      <c r="C38" s="1603"/>
      <c r="D38" s="862"/>
      <c r="E38" s="818"/>
      <c r="F38" s="818"/>
      <c r="G38" s="818"/>
      <c r="H38" s="818"/>
      <c r="I38" s="863"/>
      <c r="J38" s="862"/>
      <c r="K38" s="818"/>
      <c r="L38" s="818"/>
      <c r="M38" s="818"/>
      <c r="N38" s="818"/>
      <c r="O38" s="818"/>
      <c r="P38" s="818"/>
      <c r="Q38" s="1614"/>
      <c r="R38" s="1624"/>
      <c r="S38" s="1252"/>
      <c r="T38" s="1236"/>
      <c r="U38" s="1236"/>
      <c r="V38" s="1236"/>
      <c r="W38" s="1236"/>
      <c r="X38" s="1236"/>
      <c r="Y38" s="1236"/>
      <c r="Z38" s="1236"/>
      <c r="AA38" s="1236"/>
      <c r="AB38" s="1236"/>
      <c r="AC38" s="1236"/>
      <c r="AD38" s="1236"/>
      <c r="AE38" s="1253"/>
      <c r="AF38" s="855" t="s">
        <v>971</v>
      </c>
      <c r="AG38" s="805"/>
      <c r="AH38" s="805"/>
      <c r="AI38" s="1591"/>
      <c r="AJ38" s="1591"/>
      <c r="AK38" s="1591"/>
      <c r="AL38" s="1591"/>
      <c r="AM38" s="1591"/>
      <c r="AN38" s="1591"/>
      <c r="AO38" s="1591"/>
      <c r="AP38" s="1591"/>
      <c r="AQ38" s="1591"/>
      <c r="AR38" s="1591"/>
      <c r="AS38" s="1591"/>
      <c r="AT38" s="1591"/>
      <c r="AU38" s="1591"/>
      <c r="AV38" s="1591"/>
      <c r="AW38" s="1591"/>
      <c r="AX38" s="1591"/>
      <c r="AY38" s="1591"/>
      <c r="AZ38" s="1591"/>
      <c r="BA38" s="1591"/>
      <c r="BB38" s="1591"/>
      <c r="BC38" s="1591"/>
      <c r="BD38" s="1591"/>
      <c r="BE38" s="1591"/>
      <c r="BF38" s="1591"/>
      <c r="BG38" s="1591"/>
      <c r="BH38" s="1591"/>
      <c r="BI38" s="1591"/>
      <c r="BJ38" s="1591"/>
      <c r="BK38" s="1591"/>
      <c r="BL38" s="1592"/>
      <c r="BM38" s="807"/>
      <c r="BU38" s="1039">
        <v>1</v>
      </c>
      <c r="BV38" s="1039">
        <f>COUNTA(X36)</f>
        <v>0</v>
      </c>
      <c r="BW38" s="1039">
        <f t="shared" si="1"/>
        <v>1</v>
      </c>
    </row>
    <row r="39" spans="1:75" ht="20.100000000000001" customHeight="1" x14ac:dyDescent="0.15">
      <c r="A39" s="804"/>
      <c r="B39" s="1602"/>
      <c r="C39" s="1603"/>
      <c r="D39" s="808" t="s">
        <v>978</v>
      </c>
      <c r="E39" s="809"/>
      <c r="F39" s="809"/>
      <c r="G39" s="809"/>
      <c r="H39" s="809"/>
      <c r="I39" s="867"/>
      <c r="J39" s="808" t="s">
        <v>979</v>
      </c>
      <c r="K39" s="809"/>
      <c r="L39" s="809"/>
      <c r="M39" s="809"/>
      <c r="N39" s="809"/>
      <c r="O39" s="809"/>
      <c r="P39" s="809"/>
      <c r="Q39" s="1568" t="s">
        <v>1311</v>
      </c>
      <c r="R39" s="1589"/>
      <c r="S39" s="1580"/>
      <c r="T39" s="1581"/>
      <c r="U39" s="1581"/>
      <c r="V39" s="1581"/>
      <c r="W39" s="1582"/>
      <c r="X39" s="1580"/>
      <c r="Y39" s="1581"/>
      <c r="Z39" s="1581"/>
      <c r="AA39" s="1581"/>
      <c r="AB39" s="1582"/>
      <c r="AC39" s="1612"/>
      <c r="AD39" s="1623"/>
      <c r="AE39" s="1613"/>
      <c r="AF39" s="855" t="s">
        <v>980</v>
      </c>
      <c r="AG39" s="805"/>
      <c r="AH39" s="805"/>
      <c r="AI39" s="805"/>
      <c r="AJ39" s="1566"/>
      <c r="AK39" s="1566"/>
      <c r="AL39" s="1566"/>
      <c r="AM39" s="1566"/>
      <c r="AN39" s="1566"/>
      <c r="AO39" s="1566"/>
      <c r="AP39" s="1566"/>
      <c r="AQ39" s="1566"/>
      <c r="AR39" s="1566"/>
      <c r="AS39" s="1566"/>
      <c r="AT39" s="1566"/>
      <c r="AU39" s="1566"/>
      <c r="AV39" s="1567"/>
      <c r="AW39" s="855" t="s">
        <v>964</v>
      </c>
      <c r="AX39" s="805"/>
      <c r="AY39" s="805"/>
      <c r="AZ39" s="1566"/>
      <c r="BA39" s="1566"/>
      <c r="BB39" s="1566"/>
      <c r="BC39" s="1566"/>
      <c r="BD39" s="1566"/>
      <c r="BE39" s="1566"/>
      <c r="BF39" s="1566"/>
      <c r="BG39" s="1566"/>
      <c r="BH39" s="1566"/>
      <c r="BI39" s="1566"/>
      <c r="BJ39" s="1566"/>
      <c r="BK39" s="1566"/>
      <c r="BL39" s="1567"/>
      <c r="BM39" s="807"/>
      <c r="BU39" s="1039">
        <v>1</v>
      </c>
      <c r="BV39" s="1039">
        <f>COUNTA(AC36)</f>
        <v>0</v>
      </c>
      <c r="BW39" s="1039">
        <f t="shared" si="1"/>
        <v>1</v>
      </c>
    </row>
    <row r="40" spans="1:75" ht="20.100000000000001" customHeight="1" x14ac:dyDescent="0.15">
      <c r="A40" s="804"/>
      <c r="B40" s="1602"/>
      <c r="C40" s="1603"/>
      <c r="D40" s="808" t="s">
        <v>981</v>
      </c>
      <c r="E40" s="809"/>
      <c r="F40" s="809"/>
      <c r="G40" s="809"/>
      <c r="H40" s="809"/>
      <c r="I40" s="867"/>
      <c r="J40" s="808"/>
      <c r="K40" s="809"/>
      <c r="L40" s="809"/>
      <c r="M40" s="809"/>
      <c r="N40" s="809"/>
      <c r="O40" s="809"/>
      <c r="P40" s="809"/>
      <c r="Q40" s="1568"/>
      <c r="R40" s="1589"/>
      <c r="S40" s="1586"/>
      <c r="T40" s="1587"/>
      <c r="U40" s="1587"/>
      <c r="V40" s="1587"/>
      <c r="W40" s="1588"/>
      <c r="X40" s="1586"/>
      <c r="Y40" s="1587"/>
      <c r="Z40" s="1587"/>
      <c r="AA40" s="1587"/>
      <c r="AB40" s="1588"/>
      <c r="AC40" s="1614"/>
      <c r="AD40" s="1624"/>
      <c r="AE40" s="1615"/>
      <c r="AF40" s="855" t="s">
        <v>971</v>
      </c>
      <c r="AG40" s="805"/>
      <c r="AH40" s="805"/>
      <c r="AI40" s="1591"/>
      <c r="AJ40" s="1591"/>
      <c r="AK40" s="1591"/>
      <c r="AL40" s="1591"/>
      <c r="AM40" s="1591"/>
      <c r="AN40" s="1591"/>
      <c r="AO40" s="1591"/>
      <c r="AP40" s="1591"/>
      <c r="AQ40" s="1591"/>
      <c r="AR40" s="1591"/>
      <c r="AS40" s="1591"/>
      <c r="AT40" s="1591"/>
      <c r="AU40" s="1591"/>
      <c r="AV40" s="1591"/>
      <c r="AW40" s="1591"/>
      <c r="AX40" s="1591"/>
      <c r="AY40" s="1591"/>
      <c r="AZ40" s="1591"/>
      <c r="BA40" s="1591"/>
      <c r="BB40" s="1591"/>
      <c r="BC40" s="1591"/>
      <c r="BD40" s="1591"/>
      <c r="BE40" s="1591"/>
      <c r="BF40" s="1591"/>
      <c r="BG40" s="1591"/>
      <c r="BH40" s="1591"/>
      <c r="BI40" s="1591"/>
      <c r="BJ40" s="1591"/>
      <c r="BK40" s="1591"/>
      <c r="BL40" s="1592"/>
      <c r="BM40" s="807"/>
      <c r="BU40" s="1039">
        <v>1</v>
      </c>
      <c r="BV40" s="1039">
        <f>IF(Q36&lt;&gt;2,1,COUNTA(S37))</f>
        <v>1</v>
      </c>
      <c r="BW40" s="1039">
        <f t="shared" si="1"/>
        <v>0</v>
      </c>
    </row>
    <row r="41" spans="1:75" ht="20.100000000000001" customHeight="1" x14ac:dyDescent="0.15">
      <c r="A41" s="804"/>
      <c r="B41" s="1602"/>
      <c r="C41" s="1603"/>
      <c r="D41" s="856"/>
      <c r="E41" s="836"/>
      <c r="F41" s="836"/>
      <c r="G41" s="836"/>
      <c r="H41" s="836"/>
      <c r="I41" s="857"/>
      <c r="J41" s="856" t="s">
        <v>982</v>
      </c>
      <c r="K41" s="836"/>
      <c r="L41" s="836"/>
      <c r="M41" s="836"/>
      <c r="N41" s="836"/>
      <c r="O41" s="836"/>
      <c r="P41" s="836"/>
      <c r="Q41" s="1612"/>
      <c r="R41" s="1613"/>
      <c r="S41" s="1580"/>
      <c r="T41" s="1581"/>
      <c r="U41" s="1581"/>
      <c r="V41" s="1581"/>
      <c r="W41" s="1582"/>
      <c r="X41" s="1580"/>
      <c r="Y41" s="1581"/>
      <c r="Z41" s="1581"/>
      <c r="AA41" s="1581"/>
      <c r="AB41" s="1582"/>
      <c r="AC41" s="1568"/>
      <c r="AD41" s="1569"/>
      <c r="AE41" s="1589"/>
      <c r="AF41" s="855" t="s">
        <v>980</v>
      </c>
      <c r="AG41" s="805"/>
      <c r="AH41" s="805"/>
      <c r="AI41" s="805"/>
      <c r="AJ41" s="1566"/>
      <c r="AK41" s="1566"/>
      <c r="AL41" s="1566"/>
      <c r="AM41" s="1566"/>
      <c r="AN41" s="1566"/>
      <c r="AO41" s="1566"/>
      <c r="AP41" s="1566"/>
      <c r="AQ41" s="1566"/>
      <c r="AR41" s="1566"/>
      <c r="AS41" s="1566"/>
      <c r="AT41" s="1566"/>
      <c r="AU41" s="1566"/>
      <c r="AV41" s="1567"/>
      <c r="AW41" s="855" t="s">
        <v>964</v>
      </c>
      <c r="AX41" s="805"/>
      <c r="AY41" s="805"/>
      <c r="AZ41" s="1566"/>
      <c r="BA41" s="1566"/>
      <c r="BB41" s="1566"/>
      <c r="BC41" s="1566"/>
      <c r="BD41" s="1566"/>
      <c r="BE41" s="1566"/>
      <c r="BF41" s="1566"/>
      <c r="BG41" s="1566"/>
      <c r="BH41" s="1566"/>
      <c r="BI41" s="1566"/>
      <c r="BJ41" s="1566"/>
      <c r="BK41" s="1566"/>
      <c r="BL41" s="1567"/>
      <c r="BM41" s="807"/>
      <c r="BU41" s="1039">
        <v>1</v>
      </c>
      <c r="BV41" s="1039">
        <f>IF(Q36&lt;&gt;2,1,COUNTA(X37))</f>
        <v>1</v>
      </c>
      <c r="BW41" s="1039">
        <f t="shared" si="1"/>
        <v>0</v>
      </c>
    </row>
    <row r="42" spans="1:75" ht="20.100000000000001" customHeight="1" x14ac:dyDescent="0.15">
      <c r="A42" s="804"/>
      <c r="B42" s="1602"/>
      <c r="C42" s="1603"/>
      <c r="D42" s="808" t="s">
        <v>983</v>
      </c>
      <c r="E42" s="809"/>
      <c r="F42" s="809"/>
      <c r="G42" s="809"/>
      <c r="H42" s="809"/>
      <c r="I42" s="867"/>
      <c r="J42" s="808"/>
      <c r="K42" s="809"/>
      <c r="L42" s="809"/>
      <c r="M42" s="809"/>
      <c r="N42" s="809"/>
      <c r="O42" s="809"/>
      <c r="P42" s="809"/>
      <c r="Q42" s="1616"/>
      <c r="R42" s="1617"/>
      <c r="S42" s="1586"/>
      <c r="T42" s="1587"/>
      <c r="U42" s="1587"/>
      <c r="V42" s="1587"/>
      <c r="W42" s="1588"/>
      <c r="X42" s="1586"/>
      <c r="Y42" s="1587"/>
      <c r="Z42" s="1587"/>
      <c r="AA42" s="1587"/>
      <c r="AB42" s="1588"/>
      <c r="AC42" s="1568"/>
      <c r="AD42" s="1569"/>
      <c r="AE42" s="1589"/>
      <c r="AF42" s="855" t="s">
        <v>971</v>
      </c>
      <c r="AG42" s="805"/>
      <c r="AH42" s="805"/>
      <c r="AI42" s="1591"/>
      <c r="AJ42" s="1591"/>
      <c r="AK42" s="1591"/>
      <c r="AL42" s="1591"/>
      <c r="AM42" s="1591"/>
      <c r="AN42" s="1591"/>
      <c r="AO42" s="1591"/>
      <c r="AP42" s="1591"/>
      <c r="AQ42" s="1591"/>
      <c r="AR42" s="1591"/>
      <c r="AS42" s="1591"/>
      <c r="AT42" s="1591"/>
      <c r="AU42" s="1591"/>
      <c r="AV42" s="1591"/>
      <c r="AW42" s="1591"/>
      <c r="AX42" s="1591"/>
      <c r="AY42" s="1591"/>
      <c r="AZ42" s="1591"/>
      <c r="BA42" s="1591"/>
      <c r="BB42" s="1591"/>
      <c r="BC42" s="1591"/>
      <c r="BD42" s="1591"/>
      <c r="BE42" s="1591"/>
      <c r="BF42" s="1591"/>
      <c r="BG42" s="1591"/>
      <c r="BH42" s="1591"/>
      <c r="BI42" s="1591"/>
      <c r="BJ42" s="1591"/>
      <c r="BK42" s="1591"/>
      <c r="BL42" s="1592"/>
      <c r="BM42" s="807"/>
      <c r="BU42" s="1039">
        <v>1</v>
      </c>
      <c r="BV42" s="1039">
        <f>IF(Q36&lt;&gt;2,1,COUNTA(AC37))</f>
        <v>1</v>
      </c>
      <c r="BW42" s="1039">
        <f t="shared" si="1"/>
        <v>0</v>
      </c>
    </row>
    <row r="43" spans="1:75" ht="20.100000000000001" customHeight="1" x14ac:dyDescent="0.15">
      <c r="A43" s="804"/>
      <c r="B43" s="1602"/>
      <c r="C43" s="1603"/>
      <c r="D43" s="808" t="s">
        <v>984</v>
      </c>
      <c r="E43" s="809"/>
      <c r="F43" s="809"/>
      <c r="G43" s="809"/>
      <c r="H43" s="809"/>
      <c r="I43" s="867"/>
      <c r="J43" s="808"/>
      <c r="K43" s="809"/>
      <c r="L43" s="809"/>
      <c r="M43" s="809"/>
      <c r="N43" s="809"/>
      <c r="O43" s="809"/>
      <c r="P43" s="809"/>
      <c r="Q43" s="1616"/>
      <c r="R43" s="1617"/>
      <c r="S43" s="1580"/>
      <c r="T43" s="1581"/>
      <c r="U43" s="1581"/>
      <c r="V43" s="1581"/>
      <c r="W43" s="1582"/>
      <c r="X43" s="1580"/>
      <c r="Y43" s="1581"/>
      <c r="Z43" s="1581"/>
      <c r="AA43" s="1581"/>
      <c r="AB43" s="1582"/>
      <c r="AC43" s="1568"/>
      <c r="AD43" s="1569"/>
      <c r="AE43" s="1589"/>
      <c r="AF43" s="855" t="s">
        <v>980</v>
      </c>
      <c r="AG43" s="805"/>
      <c r="AH43" s="805"/>
      <c r="AI43" s="805"/>
      <c r="AJ43" s="1690"/>
      <c r="AK43" s="1690"/>
      <c r="AL43" s="1690"/>
      <c r="AM43" s="1690"/>
      <c r="AN43" s="1690"/>
      <c r="AO43" s="1690"/>
      <c r="AP43" s="1690"/>
      <c r="AQ43" s="1690"/>
      <c r="AR43" s="1690"/>
      <c r="AS43" s="1690"/>
      <c r="AT43" s="1690"/>
      <c r="AU43" s="1690"/>
      <c r="AV43" s="1691"/>
      <c r="AW43" s="855" t="s">
        <v>964</v>
      </c>
      <c r="AX43" s="805"/>
      <c r="AY43" s="805"/>
      <c r="AZ43" s="1566"/>
      <c r="BA43" s="1566"/>
      <c r="BB43" s="1566"/>
      <c r="BC43" s="1566"/>
      <c r="BD43" s="1566"/>
      <c r="BE43" s="1566"/>
      <c r="BF43" s="1566"/>
      <c r="BG43" s="1566"/>
      <c r="BH43" s="1566"/>
      <c r="BI43" s="1566"/>
      <c r="BJ43" s="1566"/>
      <c r="BK43" s="1566"/>
      <c r="BL43" s="1567"/>
      <c r="BM43" s="807"/>
      <c r="BU43" s="1039">
        <v>1</v>
      </c>
      <c r="BV43" s="1039">
        <f>COUNTA(Q39)</f>
        <v>1</v>
      </c>
      <c r="BW43" s="1039">
        <f t="shared" si="1"/>
        <v>0</v>
      </c>
    </row>
    <row r="44" spans="1:75" ht="20.100000000000001" customHeight="1" x14ac:dyDescent="0.15">
      <c r="A44" s="804"/>
      <c r="B44" s="1602"/>
      <c r="C44" s="1603"/>
      <c r="D44" s="862"/>
      <c r="E44" s="818"/>
      <c r="F44" s="818"/>
      <c r="G44" s="818"/>
      <c r="H44" s="818"/>
      <c r="I44" s="863"/>
      <c r="J44" s="862"/>
      <c r="K44" s="818"/>
      <c r="L44" s="818"/>
      <c r="M44" s="818"/>
      <c r="N44" s="818"/>
      <c r="O44" s="818"/>
      <c r="P44" s="818"/>
      <c r="Q44" s="1614"/>
      <c r="R44" s="1615"/>
      <c r="S44" s="1586"/>
      <c r="T44" s="1587"/>
      <c r="U44" s="1587"/>
      <c r="V44" s="1587"/>
      <c r="W44" s="1588"/>
      <c r="X44" s="1586"/>
      <c r="Y44" s="1587"/>
      <c r="Z44" s="1587"/>
      <c r="AA44" s="1587"/>
      <c r="AB44" s="1588"/>
      <c r="AC44" s="1568"/>
      <c r="AD44" s="1569"/>
      <c r="AE44" s="1589"/>
      <c r="AF44" s="855" t="s">
        <v>971</v>
      </c>
      <c r="AG44" s="805"/>
      <c r="AH44" s="805"/>
      <c r="AI44" s="1591"/>
      <c r="AJ44" s="1591"/>
      <c r="AK44" s="1591"/>
      <c r="AL44" s="1591"/>
      <c r="AM44" s="1591"/>
      <c r="AN44" s="1591"/>
      <c r="AO44" s="1591"/>
      <c r="AP44" s="1591"/>
      <c r="AQ44" s="1591"/>
      <c r="AR44" s="1591"/>
      <c r="AS44" s="1591"/>
      <c r="AT44" s="1591"/>
      <c r="AU44" s="1591"/>
      <c r="AV44" s="1591"/>
      <c r="AW44" s="1591"/>
      <c r="AX44" s="1591"/>
      <c r="AY44" s="1591"/>
      <c r="AZ44" s="1591"/>
      <c r="BA44" s="1591"/>
      <c r="BB44" s="1591"/>
      <c r="BC44" s="1591"/>
      <c r="BD44" s="1591"/>
      <c r="BE44" s="1591"/>
      <c r="BF44" s="1591"/>
      <c r="BG44" s="1591"/>
      <c r="BH44" s="1591"/>
      <c r="BI44" s="1591"/>
      <c r="BJ44" s="1591"/>
      <c r="BK44" s="1591"/>
      <c r="BL44" s="1592"/>
      <c r="BM44" s="807"/>
      <c r="BU44" s="1039">
        <v>1</v>
      </c>
      <c r="BV44" s="1039">
        <f>COUNTA(S39)</f>
        <v>0</v>
      </c>
      <c r="BW44" s="1039">
        <f t="shared" si="1"/>
        <v>1</v>
      </c>
    </row>
    <row r="45" spans="1:75" ht="20.100000000000001" customHeight="1" x14ac:dyDescent="0.15">
      <c r="A45" s="804"/>
      <c r="B45" s="1602"/>
      <c r="C45" s="1603"/>
      <c r="D45" s="856"/>
      <c r="E45" s="836"/>
      <c r="F45" s="836"/>
      <c r="G45" s="836"/>
      <c r="H45" s="836"/>
      <c r="I45" s="857"/>
      <c r="J45" s="856" t="s">
        <v>985</v>
      </c>
      <c r="K45" s="836"/>
      <c r="L45" s="836"/>
      <c r="M45" s="836"/>
      <c r="N45" s="836"/>
      <c r="O45" s="836"/>
      <c r="P45" s="836"/>
      <c r="Q45" s="1606"/>
      <c r="R45" s="1607"/>
      <c r="S45" s="1580"/>
      <c r="T45" s="1581"/>
      <c r="U45" s="1581"/>
      <c r="V45" s="1581"/>
      <c r="W45" s="1582"/>
      <c r="X45" s="1580"/>
      <c r="Y45" s="1581"/>
      <c r="Z45" s="1581"/>
      <c r="AA45" s="1581"/>
      <c r="AB45" s="1582"/>
      <c r="AC45" s="1568"/>
      <c r="AD45" s="1569"/>
      <c r="AE45" s="1589"/>
      <c r="AF45" s="855" t="s">
        <v>986</v>
      </c>
      <c r="AG45" s="805"/>
      <c r="AH45" s="805"/>
      <c r="AI45" s="805"/>
      <c r="AJ45" s="1690"/>
      <c r="AK45" s="1690"/>
      <c r="AL45" s="1690"/>
      <c r="AM45" s="1690"/>
      <c r="AN45" s="1690"/>
      <c r="AO45" s="1690"/>
      <c r="AP45" s="1690"/>
      <c r="AQ45" s="1690"/>
      <c r="AR45" s="1690"/>
      <c r="AS45" s="1690"/>
      <c r="AT45" s="1690"/>
      <c r="AU45" s="1690"/>
      <c r="AV45" s="1691"/>
      <c r="AW45" s="855" t="s">
        <v>964</v>
      </c>
      <c r="AX45" s="805"/>
      <c r="AY45" s="805"/>
      <c r="AZ45" s="1566"/>
      <c r="BA45" s="1566"/>
      <c r="BB45" s="1566"/>
      <c r="BC45" s="1566"/>
      <c r="BD45" s="1566"/>
      <c r="BE45" s="1566"/>
      <c r="BF45" s="1566"/>
      <c r="BG45" s="1566"/>
      <c r="BH45" s="1566"/>
      <c r="BI45" s="1566"/>
      <c r="BJ45" s="1566"/>
      <c r="BK45" s="1566"/>
      <c r="BL45" s="1567"/>
      <c r="BM45" s="807"/>
      <c r="BU45" s="1039">
        <v>1</v>
      </c>
      <c r="BV45" s="1039">
        <f>COUNTA(X39)</f>
        <v>0</v>
      </c>
      <c r="BW45" s="1039">
        <f t="shared" si="1"/>
        <v>1</v>
      </c>
    </row>
    <row r="46" spans="1:75" ht="20.100000000000001" customHeight="1" x14ac:dyDescent="0.15">
      <c r="A46" s="804"/>
      <c r="B46" s="1602"/>
      <c r="C46" s="1603"/>
      <c r="D46" s="808" t="s">
        <v>987</v>
      </c>
      <c r="E46" s="809"/>
      <c r="F46" s="809"/>
      <c r="G46" s="809"/>
      <c r="H46" s="809" t="s">
        <v>988</v>
      </c>
      <c r="I46" s="867"/>
      <c r="J46" s="808"/>
      <c r="K46" s="809"/>
      <c r="L46" s="809"/>
      <c r="M46" s="809"/>
      <c r="N46" s="809"/>
      <c r="O46" s="809"/>
      <c r="P46" s="809"/>
      <c r="Q46" s="1608"/>
      <c r="R46" s="1609"/>
      <c r="S46" s="1586"/>
      <c r="T46" s="1587"/>
      <c r="U46" s="1587"/>
      <c r="V46" s="1587"/>
      <c r="W46" s="1588"/>
      <c r="X46" s="1586"/>
      <c r="Y46" s="1587"/>
      <c r="Z46" s="1587"/>
      <c r="AA46" s="1587"/>
      <c r="AB46" s="1588"/>
      <c r="AC46" s="1568"/>
      <c r="AD46" s="1569"/>
      <c r="AE46" s="1589"/>
      <c r="AF46" s="855" t="s">
        <v>971</v>
      </c>
      <c r="AG46" s="805"/>
      <c r="AH46" s="805"/>
      <c r="AI46" s="1591"/>
      <c r="AJ46" s="1591"/>
      <c r="AK46" s="1591"/>
      <c r="AL46" s="1591"/>
      <c r="AM46" s="1591"/>
      <c r="AN46" s="1591"/>
      <c r="AO46" s="1591"/>
      <c r="AP46" s="1591"/>
      <c r="AQ46" s="1591"/>
      <c r="AR46" s="1591"/>
      <c r="AS46" s="1591"/>
      <c r="AT46" s="1591"/>
      <c r="AU46" s="1591"/>
      <c r="AV46" s="1591"/>
      <c r="AW46" s="1591"/>
      <c r="AX46" s="1591"/>
      <c r="AY46" s="1591"/>
      <c r="AZ46" s="1591"/>
      <c r="BA46" s="1591"/>
      <c r="BB46" s="1591"/>
      <c r="BC46" s="1591"/>
      <c r="BD46" s="1591"/>
      <c r="BE46" s="1591"/>
      <c r="BF46" s="1591"/>
      <c r="BG46" s="1591"/>
      <c r="BH46" s="1591"/>
      <c r="BI46" s="1591"/>
      <c r="BJ46" s="1591"/>
      <c r="BK46" s="1591"/>
      <c r="BL46" s="1592"/>
      <c r="BM46" s="807"/>
      <c r="BU46" s="1039">
        <v>1</v>
      </c>
      <c r="BV46" s="1039">
        <f>COUNTA(AC39)</f>
        <v>0</v>
      </c>
      <c r="BW46" s="1039">
        <f t="shared" si="1"/>
        <v>1</v>
      </c>
    </row>
    <row r="47" spans="1:75" ht="20.100000000000001" customHeight="1" x14ac:dyDescent="0.15">
      <c r="A47" s="804"/>
      <c r="B47" s="1602"/>
      <c r="C47" s="1603"/>
      <c r="D47" s="808" t="s">
        <v>990</v>
      </c>
      <c r="E47" s="809"/>
      <c r="F47" s="809"/>
      <c r="G47" s="809"/>
      <c r="H47" s="809"/>
      <c r="I47" s="867"/>
      <c r="J47" s="808"/>
      <c r="K47" s="809"/>
      <c r="L47" s="809"/>
      <c r="M47" s="809"/>
      <c r="N47" s="809"/>
      <c r="O47" s="809"/>
      <c r="P47" s="809"/>
      <c r="Q47" s="1608"/>
      <c r="R47" s="1609"/>
      <c r="S47" s="1580"/>
      <c r="T47" s="1581"/>
      <c r="U47" s="1581"/>
      <c r="V47" s="1581"/>
      <c r="W47" s="1582"/>
      <c r="X47" s="1580"/>
      <c r="Y47" s="1581"/>
      <c r="Z47" s="1581"/>
      <c r="AA47" s="1581"/>
      <c r="AB47" s="1582"/>
      <c r="AC47" s="1568"/>
      <c r="AD47" s="1569"/>
      <c r="AE47" s="1589"/>
      <c r="AF47" s="855" t="s">
        <v>986</v>
      </c>
      <c r="AG47" s="805"/>
      <c r="AH47" s="805"/>
      <c r="AI47" s="805"/>
      <c r="AJ47" s="1690"/>
      <c r="AK47" s="1690"/>
      <c r="AL47" s="1690"/>
      <c r="AM47" s="1690"/>
      <c r="AN47" s="1690"/>
      <c r="AO47" s="1690"/>
      <c r="AP47" s="1690"/>
      <c r="AQ47" s="1690"/>
      <c r="AR47" s="1690"/>
      <c r="AS47" s="1690"/>
      <c r="AT47" s="1690"/>
      <c r="AU47" s="1690"/>
      <c r="AV47" s="1691"/>
      <c r="AW47" s="855" t="s">
        <v>964</v>
      </c>
      <c r="AX47" s="805"/>
      <c r="AY47" s="805"/>
      <c r="AZ47" s="1566"/>
      <c r="BA47" s="1566"/>
      <c r="BB47" s="1566"/>
      <c r="BC47" s="1566"/>
      <c r="BD47" s="1566"/>
      <c r="BE47" s="1566"/>
      <c r="BF47" s="1566"/>
      <c r="BG47" s="1566"/>
      <c r="BH47" s="1566"/>
      <c r="BI47" s="1566"/>
      <c r="BJ47" s="1566"/>
      <c r="BK47" s="1566"/>
      <c r="BL47" s="1567"/>
      <c r="BM47" s="807"/>
      <c r="BU47" s="1039">
        <v>1</v>
      </c>
      <c r="BV47" s="1039">
        <f>COUNTA(Q41)</f>
        <v>0</v>
      </c>
      <c r="BW47" s="1039">
        <f t="shared" si="1"/>
        <v>1</v>
      </c>
    </row>
    <row r="48" spans="1:75" ht="20.100000000000001" customHeight="1" x14ac:dyDescent="0.15">
      <c r="A48" s="804"/>
      <c r="B48" s="1602"/>
      <c r="C48" s="1603"/>
      <c r="D48" s="862"/>
      <c r="E48" s="818"/>
      <c r="F48" s="818"/>
      <c r="G48" s="818"/>
      <c r="H48" s="818"/>
      <c r="I48" s="863"/>
      <c r="J48" s="862"/>
      <c r="K48" s="818"/>
      <c r="L48" s="818"/>
      <c r="M48" s="818"/>
      <c r="N48" s="818"/>
      <c r="O48" s="818"/>
      <c r="P48" s="818"/>
      <c r="Q48" s="1610"/>
      <c r="R48" s="1611"/>
      <c r="S48" s="1586"/>
      <c r="T48" s="1587"/>
      <c r="U48" s="1587"/>
      <c r="V48" s="1587"/>
      <c r="W48" s="1588"/>
      <c r="X48" s="1586"/>
      <c r="Y48" s="1587"/>
      <c r="Z48" s="1587"/>
      <c r="AA48" s="1587"/>
      <c r="AB48" s="1588"/>
      <c r="AC48" s="1568"/>
      <c r="AD48" s="1569"/>
      <c r="AE48" s="1589"/>
      <c r="AF48" s="855" t="s">
        <v>971</v>
      </c>
      <c r="AG48" s="805"/>
      <c r="AH48" s="805"/>
      <c r="AI48" s="1591"/>
      <c r="AJ48" s="1591"/>
      <c r="AK48" s="1591"/>
      <c r="AL48" s="1591"/>
      <c r="AM48" s="1591"/>
      <c r="AN48" s="1591"/>
      <c r="AO48" s="1591"/>
      <c r="AP48" s="1591"/>
      <c r="AQ48" s="1591"/>
      <c r="AR48" s="1591"/>
      <c r="AS48" s="1591"/>
      <c r="AT48" s="1591"/>
      <c r="AU48" s="1591"/>
      <c r="AV48" s="1591"/>
      <c r="AW48" s="1591"/>
      <c r="AX48" s="1591"/>
      <c r="AY48" s="1591"/>
      <c r="AZ48" s="1591"/>
      <c r="BA48" s="1591"/>
      <c r="BB48" s="1591"/>
      <c r="BC48" s="1591"/>
      <c r="BD48" s="1591"/>
      <c r="BE48" s="1591"/>
      <c r="BF48" s="1591"/>
      <c r="BG48" s="1591"/>
      <c r="BH48" s="1591"/>
      <c r="BI48" s="1591"/>
      <c r="BJ48" s="1591"/>
      <c r="BK48" s="1591"/>
      <c r="BL48" s="1592"/>
      <c r="BM48" s="807"/>
      <c r="BU48" s="1039">
        <v>1</v>
      </c>
      <c r="BV48" s="1039">
        <f>COUNTA(S41)</f>
        <v>0</v>
      </c>
      <c r="BW48" s="1039">
        <f t="shared" si="1"/>
        <v>1</v>
      </c>
    </row>
    <row r="49" spans="1:75" ht="20.100000000000001" customHeight="1" x14ac:dyDescent="0.15">
      <c r="A49" s="804"/>
      <c r="B49" s="1602"/>
      <c r="C49" s="1603"/>
      <c r="D49" s="856"/>
      <c r="E49" s="836"/>
      <c r="F49" s="836"/>
      <c r="G49" s="836"/>
      <c r="H49" s="836"/>
      <c r="I49" s="857"/>
      <c r="J49" s="856" t="s">
        <v>991</v>
      </c>
      <c r="K49" s="836"/>
      <c r="L49" s="836"/>
      <c r="M49" s="836"/>
      <c r="N49" s="836"/>
      <c r="O49" s="836"/>
      <c r="P49" s="836"/>
      <c r="Q49" s="1606"/>
      <c r="R49" s="1607"/>
      <c r="S49" s="1580"/>
      <c r="T49" s="1581"/>
      <c r="U49" s="1581"/>
      <c r="V49" s="1581"/>
      <c r="W49" s="1582"/>
      <c r="X49" s="1580"/>
      <c r="Y49" s="1581"/>
      <c r="Z49" s="1581"/>
      <c r="AA49" s="1581"/>
      <c r="AB49" s="1582"/>
      <c r="AC49" s="1568"/>
      <c r="AD49" s="1569"/>
      <c r="AE49" s="1589"/>
      <c r="AF49" s="855" t="s">
        <v>986</v>
      </c>
      <c r="AG49" s="805"/>
      <c r="AH49" s="805"/>
      <c r="AI49" s="805"/>
      <c r="AJ49" s="1690"/>
      <c r="AK49" s="1690"/>
      <c r="AL49" s="1690"/>
      <c r="AM49" s="1690"/>
      <c r="AN49" s="1690"/>
      <c r="AO49" s="1690"/>
      <c r="AP49" s="1690"/>
      <c r="AQ49" s="1690"/>
      <c r="AR49" s="1690"/>
      <c r="AS49" s="1690"/>
      <c r="AT49" s="1690"/>
      <c r="AU49" s="1690"/>
      <c r="AV49" s="1691"/>
      <c r="AW49" s="855" t="s">
        <v>964</v>
      </c>
      <c r="AX49" s="805"/>
      <c r="AY49" s="805"/>
      <c r="AZ49" s="1566"/>
      <c r="BA49" s="1566"/>
      <c r="BB49" s="1566"/>
      <c r="BC49" s="1566"/>
      <c r="BD49" s="1566"/>
      <c r="BE49" s="1566"/>
      <c r="BF49" s="1566"/>
      <c r="BG49" s="1566"/>
      <c r="BH49" s="1566"/>
      <c r="BI49" s="1566"/>
      <c r="BJ49" s="1566"/>
      <c r="BK49" s="1566"/>
      <c r="BL49" s="1567"/>
      <c r="BM49" s="807"/>
      <c r="BU49" s="1039">
        <v>1</v>
      </c>
      <c r="BV49" s="1039">
        <f>COUNTA(X41)</f>
        <v>0</v>
      </c>
      <c r="BW49" s="1039">
        <f t="shared" si="1"/>
        <v>1</v>
      </c>
    </row>
    <row r="50" spans="1:75" ht="20.100000000000001" customHeight="1" x14ac:dyDescent="0.15">
      <c r="A50" s="804"/>
      <c r="B50" s="1602"/>
      <c r="C50" s="1603"/>
      <c r="D50" s="808" t="s">
        <v>992</v>
      </c>
      <c r="E50" s="809"/>
      <c r="F50" s="809"/>
      <c r="G50" s="809"/>
      <c r="H50" s="809" t="s">
        <v>988</v>
      </c>
      <c r="I50" s="867"/>
      <c r="J50" s="808"/>
      <c r="K50" s="809"/>
      <c r="L50" s="809"/>
      <c r="M50" s="809"/>
      <c r="N50" s="809"/>
      <c r="O50" s="1044"/>
      <c r="P50" s="809"/>
      <c r="Q50" s="1608"/>
      <c r="R50" s="1609"/>
      <c r="S50" s="1586"/>
      <c r="T50" s="1587"/>
      <c r="U50" s="1587"/>
      <c r="V50" s="1587"/>
      <c r="W50" s="1588"/>
      <c r="X50" s="1586"/>
      <c r="Y50" s="1587"/>
      <c r="Z50" s="1587"/>
      <c r="AA50" s="1587"/>
      <c r="AB50" s="1588"/>
      <c r="AC50" s="1568"/>
      <c r="AD50" s="1569"/>
      <c r="AE50" s="1589"/>
      <c r="AF50" s="855" t="s">
        <v>971</v>
      </c>
      <c r="AG50" s="805"/>
      <c r="AH50" s="805"/>
      <c r="AI50" s="1591"/>
      <c r="AJ50" s="1591"/>
      <c r="AK50" s="1591"/>
      <c r="AL50" s="1591"/>
      <c r="AM50" s="1591"/>
      <c r="AN50" s="1591"/>
      <c r="AO50" s="1591"/>
      <c r="AP50" s="1591"/>
      <c r="AQ50" s="1591"/>
      <c r="AR50" s="1591"/>
      <c r="AS50" s="1591"/>
      <c r="AT50" s="1591"/>
      <c r="AU50" s="1591"/>
      <c r="AV50" s="1591"/>
      <c r="AW50" s="1591"/>
      <c r="AX50" s="1591"/>
      <c r="AY50" s="1591"/>
      <c r="AZ50" s="1591"/>
      <c r="BA50" s="1591"/>
      <c r="BB50" s="1591"/>
      <c r="BC50" s="1591"/>
      <c r="BD50" s="1591"/>
      <c r="BE50" s="1591"/>
      <c r="BF50" s="1591"/>
      <c r="BG50" s="1591"/>
      <c r="BH50" s="1591"/>
      <c r="BI50" s="1591"/>
      <c r="BJ50" s="1591"/>
      <c r="BK50" s="1591"/>
      <c r="BL50" s="1592"/>
      <c r="BM50" s="807"/>
      <c r="BU50" s="1039">
        <v>1</v>
      </c>
      <c r="BV50" s="1039">
        <f>COUNTA(AC41)</f>
        <v>0</v>
      </c>
      <c r="BW50" s="1039">
        <f t="shared" si="1"/>
        <v>1</v>
      </c>
    </row>
    <row r="51" spans="1:75" ht="20.100000000000001" customHeight="1" x14ac:dyDescent="0.15">
      <c r="A51" s="804"/>
      <c r="B51" s="1602"/>
      <c r="C51" s="1603"/>
      <c r="D51" s="808" t="s">
        <v>993</v>
      </c>
      <c r="E51" s="809"/>
      <c r="F51" s="809"/>
      <c r="G51" s="809"/>
      <c r="H51" s="809"/>
      <c r="I51" s="867"/>
      <c r="J51" s="808"/>
      <c r="K51" s="809"/>
      <c r="L51" s="809"/>
      <c r="M51" s="809"/>
      <c r="N51" s="809"/>
      <c r="O51" s="1044"/>
      <c r="P51" s="809"/>
      <c r="Q51" s="1608"/>
      <c r="R51" s="1609"/>
      <c r="S51" s="1580"/>
      <c r="T51" s="1581"/>
      <c r="U51" s="1581"/>
      <c r="V51" s="1581"/>
      <c r="W51" s="1582"/>
      <c r="X51" s="1580"/>
      <c r="Y51" s="1581"/>
      <c r="Z51" s="1581"/>
      <c r="AA51" s="1581"/>
      <c r="AB51" s="1582"/>
      <c r="AC51" s="1568"/>
      <c r="AD51" s="1569"/>
      <c r="AE51" s="1589"/>
      <c r="AF51" s="855" t="s">
        <v>986</v>
      </c>
      <c r="AG51" s="805"/>
      <c r="AH51" s="805"/>
      <c r="AI51" s="805"/>
      <c r="AJ51" s="1690"/>
      <c r="AK51" s="1690"/>
      <c r="AL51" s="1690"/>
      <c r="AM51" s="1690"/>
      <c r="AN51" s="1690"/>
      <c r="AO51" s="1690"/>
      <c r="AP51" s="1690"/>
      <c r="AQ51" s="1690"/>
      <c r="AR51" s="1690"/>
      <c r="AS51" s="1690"/>
      <c r="AT51" s="1690"/>
      <c r="AU51" s="1690"/>
      <c r="AV51" s="1691"/>
      <c r="AW51" s="855" t="s">
        <v>964</v>
      </c>
      <c r="AX51" s="805"/>
      <c r="AY51" s="805"/>
      <c r="AZ51" s="1566"/>
      <c r="BA51" s="1566"/>
      <c r="BB51" s="1566"/>
      <c r="BC51" s="1566"/>
      <c r="BD51" s="1566"/>
      <c r="BE51" s="1566"/>
      <c r="BF51" s="1566"/>
      <c r="BG51" s="1566"/>
      <c r="BH51" s="1566"/>
      <c r="BI51" s="1566"/>
      <c r="BJ51" s="1566"/>
      <c r="BK51" s="1566"/>
      <c r="BL51" s="1567"/>
      <c r="BM51" s="807"/>
      <c r="BU51" s="1039">
        <v>1</v>
      </c>
      <c r="BV51" s="1039">
        <f>IF(Q41&lt;&gt;2,1,COUNTA(S43))</f>
        <v>1</v>
      </c>
      <c r="BW51" s="1039">
        <f t="shared" si="1"/>
        <v>0</v>
      </c>
    </row>
    <row r="52" spans="1:75" ht="20.100000000000001" customHeight="1" x14ac:dyDescent="0.15">
      <c r="A52" s="804"/>
      <c r="B52" s="1602"/>
      <c r="C52" s="1603"/>
      <c r="D52" s="862"/>
      <c r="E52" s="818"/>
      <c r="F52" s="818"/>
      <c r="G52" s="818"/>
      <c r="H52" s="818"/>
      <c r="I52" s="863"/>
      <c r="J52" s="862"/>
      <c r="K52" s="818"/>
      <c r="L52" s="818"/>
      <c r="M52" s="818"/>
      <c r="N52" s="818"/>
      <c r="O52" s="1044"/>
      <c r="P52" s="818"/>
      <c r="Q52" s="1610"/>
      <c r="R52" s="1611"/>
      <c r="S52" s="1586"/>
      <c r="T52" s="1587"/>
      <c r="U52" s="1587"/>
      <c r="V52" s="1587"/>
      <c r="W52" s="1588"/>
      <c r="X52" s="1586"/>
      <c r="Y52" s="1587"/>
      <c r="Z52" s="1587"/>
      <c r="AA52" s="1587"/>
      <c r="AB52" s="1588"/>
      <c r="AC52" s="1568"/>
      <c r="AD52" s="1569"/>
      <c r="AE52" s="1589"/>
      <c r="AF52" s="855" t="s">
        <v>971</v>
      </c>
      <c r="AG52" s="805"/>
      <c r="AH52" s="805"/>
      <c r="AI52" s="1591"/>
      <c r="AJ52" s="1591"/>
      <c r="AK52" s="1591"/>
      <c r="AL52" s="1591"/>
      <c r="AM52" s="1591"/>
      <c r="AN52" s="1591"/>
      <c r="AO52" s="1591"/>
      <c r="AP52" s="1591"/>
      <c r="AQ52" s="1591"/>
      <c r="AR52" s="1591"/>
      <c r="AS52" s="1591"/>
      <c r="AT52" s="1591"/>
      <c r="AU52" s="1591"/>
      <c r="AV52" s="1591"/>
      <c r="AW52" s="1591"/>
      <c r="AX52" s="1591"/>
      <c r="AY52" s="1591"/>
      <c r="AZ52" s="1591"/>
      <c r="BA52" s="1591"/>
      <c r="BB52" s="1591"/>
      <c r="BC52" s="1591"/>
      <c r="BD52" s="1591"/>
      <c r="BE52" s="1591"/>
      <c r="BF52" s="1591"/>
      <c r="BG52" s="1591"/>
      <c r="BH52" s="1591"/>
      <c r="BI52" s="1591"/>
      <c r="BJ52" s="1591"/>
      <c r="BK52" s="1591"/>
      <c r="BL52" s="1592"/>
      <c r="BM52" s="807"/>
      <c r="BU52" s="1039">
        <v>1</v>
      </c>
      <c r="BV52" s="1039">
        <f>IF(Q41&lt;&gt;2,1,COUNTA(X43))</f>
        <v>1</v>
      </c>
      <c r="BW52" s="1039">
        <f t="shared" si="1"/>
        <v>0</v>
      </c>
    </row>
    <row r="53" spans="1:75" ht="20.100000000000001" customHeight="1" x14ac:dyDescent="0.15">
      <c r="A53" s="804"/>
      <c r="B53" s="1602"/>
      <c r="C53" s="1603"/>
      <c r="D53" s="856" t="s">
        <v>994</v>
      </c>
      <c r="E53" s="836"/>
      <c r="F53" s="836"/>
      <c r="G53" s="836"/>
      <c r="H53" s="836"/>
      <c r="I53" s="836"/>
      <c r="J53" s="836"/>
      <c r="K53" s="836"/>
      <c r="L53" s="836"/>
      <c r="M53" s="836"/>
      <c r="N53" s="836"/>
      <c r="O53" s="836"/>
      <c r="P53" s="836"/>
      <c r="Q53" s="1612" t="s">
        <v>1337</v>
      </c>
      <c r="R53" s="1613"/>
      <c r="S53" s="1580"/>
      <c r="T53" s="1581"/>
      <c r="U53" s="1581"/>
      <c r="V53" s="1581"/>
      <c r="W53" s="1582"/>
      <c r="X53" s="1580"/>
      <c r="Y53" s="1581"/>
      <c r="Z53" s="1581"/>
      <c r="AA53" s="1581"/>
      <c r="AB53" s="1582"/>
      <c r="AC53" s="1568"/>
      <c r="AD53" s="1569"/>
      <c r="AE53" s="1589"/>
      <c r="AF53" s="855" t="s">
        <v>995</v>
      </c>
      <c r="AG53" s="805"/>
      <c r="AH53" s="805"/>
      <c r="AI53" s="805"/>
      <c r="AJ53" s="1690"/>
      <c r="AK53" s="1690"/>
      <c r="AL53" s="1690"/>
      <c r="AM53" s="1690"/>
      <c r="AN53" s="1690"/>
      <c r="AO53" s="1690"/>
      <c r="AP53" s="1690"/>
      <c r="AQ53" s="1690"/>
      <c r="AR53" s="1690"/>
      <c r="AS53" s="1690"/>
      <c r="AT53" s="1690"/>
      <c r="AU53" s="1690"/>
      <c r="AV53" s="1691"/>
      <c r="AW53" s="855" t="s">
        <v>964</v>
      </c>
      <c r="AX53" s="805"/>
      <c r="AY53" s="805"/>
      <c r="AZ53" s="1566"/>
      <c r="BA53" s="1566"/>
      <c r="BB53" s="1566"/>
      <c r="BC53" s="1566"/>
      <c r="BD53" s="1566"/>
      <c r="BE53" s="1566"/>
      <c r="BF53" s="1566"/>
      <c r="BG53" s="1566"/>
      <c r="BH53" s="1566"/>
      <c r="BI53" s="1566"/>
      <c r="BJ53" s="1566"/>
      <c r="BK53" s="1566"/>
      <c r="BL53" s="1567"/>
      <c r="BM53" s="807"/>
      <c r="BU53" s="1039">
        <v>1</v>
      </c>
      <c r="BV53" s="1039">
        <f>IF(Q41&lt;&gt;2,1,COUNTA(AC43))</f>
        <v>1</v>
      </c>
      <c r="BW53" s="1039">
        <f t="shared" si="1"/>
        <v>0</v>
      </c>
    </row>
    <row r="54" spans="1:75" ht="20.100000000000001" customHeight="1" x14ac:dyDescent="0.15">
      <c r="A54" s="804"/>
      <c r="B54" s="1602"/>
      <c r="C54" s="1603"/>
      <c r="D54" s="862" t="s">
        <v>1025</v>
      </c>
      <c r="E54" s="818"/>
      <c r="F54" s="818"/>
      <c r="G54" s="818"/>
      <c r="H54" s="1587"/>
      <c r="I54" s="1587"/>
      <c r="J54" s="1587"/>
      <c r="K54" s="1587"/>
      <c r="L54" s="1587"/>
      <c r="M54" s="1587"/>
      <c r="N54" s="1587"/>
      <c r="O54" s="818" t="s">
        <v>842</v>
      </c>
      <c r="P54" s="818"/>
      <c r="Q54" s="1614"/>
      <c r="R54" s="1615"/>
      <c r="S54" s="1586"/>
      <c r="T54" s="1587"/>
      <c r="U54" s="1587"/>
      <c r="V54" s="1587"/>
      <c r="W54" s="1588"/>
      <c r="X54" s="1586"/>
      <c r="Y54" s="1587"/>
      <c r="Z54" s="1587"/>
      <c r="AA54" s="1587"/>
      <c r="AB54" s="1588"/>
      <c r="AC54" s="1568"/>
      <c r="AD54" s="1569"/>
      <c r="AE54" s="1589"/>
      <c r="AF54" s="855" t="s">
        <v>971</v>
      </c>
      <c r="AG54" s="805"/>
      <c r="AH54" s="805"/>
      <c r="AI54" s="1591"/>
      <c r="AJ54" s="1591"/>
      <c r="AK54" s="1591"/>
      <c r="AL54" s="1591"/>
      <c r="AM54" s="1591"/>
      <c r="AN54" s="1591"/>
      <c r="AO54" s="1591"/>
      <c r="AP54" s="1591"/>
      <c r="AQ54" s="1591"/>
      <c r="AR54" s="1591"/>
      <c r="AS54" s="1591"/>
      <c r="AT54" s="1591"/>
      <c r="AU54" s="1591"/>
      <c r="AV54" s="1591"/>
      <c r="AW54" s="1591"/>
      <c r="AX54" s="1591"/>
      <c r="AY54" s="1591"/>
      <c r="AZ54" s="1591"/>
      <c r="BA54" s="1591"/>
      <c r="BB54" s="1591"/>
      <c r="BC54" s="1591"/>
      <c r="BD54" s="1591"/>
      <c r="BE54" s="1591"/>
      <c r="BF54" s="1591"/>
      <c r="BG54" s="1591"/>
      <c r="BH54" s="1591"/>
      <c r="BI54" s="1591"/>
      <c r="BJ54" s="1591"/>
      <c r="BK54" s="1591"/>
      <c r="BL54" s="1592"/>
      <c r="BM54" s="807"/>
      <c r="BU54" s="1039">
        <v>1</v>
      </c>
      <c r="BV54" s="1039">
        <f>COUNTA(Q45)</f>
        <v>0</v>
      </c>
      <c r="BW54" s="1039">
        <f t="shared" si="1"/>
        <v>1</v>
      </c>
    </row>
    <row r="55" spans="1:75" ht="20.100000000000001" customHeight="1" x14ac:dyDescent="0.15">
      <c r="A55" s="804"/>
      <c r="B55" s="1602"/>
      <c r="C55" s="1603"/>
      <c r="D55" s="808" t="s">
        <v>996</v>
      </c>
      <c r="E55" s="809"/>
      <c r="F55" s="809"/>
      <c r="G55" s="809"/>
      <c r="H55" s="809"/>
      <c r="I55" s="809"/>
      <c r="J55" s="809"/>
      <c r="K55" s="809"/>
      <c r="L55" s="809"/>
      <c r="M55" s="809"/>
      <c r="N55" s="809"/>
      <c r="O55" s="809"/>
      <c r="P55" s="809"/>
      <c r="Q55" s="1612" t="s">
        <v>1311</v>
      </c>
      <c r="R55" s="1613"/>
      <c r="S55" s="1580"/>
      <c r="T55" s="1581"/>
      <c r="U55" s="1581"/>
      <c r="V55" s="1581"/>
      <c r="W55" s="1582"/>
      <c r="X55" s="1580"/>
      <c r="Y55" s="1581"/>
      <c r="Z55" s="1581"/>
      <c r="AA55" s="1581"/>
      <c r="AB55" s="1582"/>
      <c r="AC55" s="1568"/>
      <c r="AD55" s="1569"/>
      <c r="AE55" s="1589"/>
      <c r="AF55" s="855" t="s">
        <v>995</v>
      </c>
      <c r="AG55" s="805"/>
      <c r="AH55" s="805"/>
      <c r="AI55" s="805"/>
      <c r="AJ55" s="1690"/>
      <c r="AK55" s="1690"/>
      <c r="AL55" s="1690"/>
      <c r="AM55" s="1690"/>
      <c r="AN55" s="1690"/>
      <c r="AO55" s="1690"/>
      <c r="AP55" s="1690"/>
      <c r="AQ55" s="1690"/>
      <c r="AR55" s="1690"/>
      <c r="AS55" s="1690"/>
      <c r="AT55" s="1690"/>
      <c r="AU55" s="1690"/>
      <c r="AV55" s="1691"/>
      <c r="AW55" s="855" t="s">
        <v>964</v>
      </c>
      <c r="AX55" s="805"/>
      <c r="AY55" s="805"/>
      <c r="AZ55" s="1566"/>
      <c r="BA55" s="1566"/>
      <c r="BB55" s="1566"/>
      <c r="BC55" s="1566"/>
      <c r="BD55" s="1566"/>
      <c r="BE55" s="1566"/>
      <c r="BF55" s="1566"/>
      <c r="BG55" s="1566"/>
      <c r="BH55" s="1566"/>
      <c r="BI55" s="1566"/>
      <c r="BJ55" s="1566"/>
      <c r="BK55" s="1566"/>
      <c r="BL55" s="1567"/>
      <c r="BM55" s="807"/>
      <c r="BU55" s="1039">
        <v>1</v>
      </c>
      <c r="BV55" s="1039">
        <f>IF(AND(Q45&lt;&gt;"主",Q45&lt;&gt;2),1,COUNTA(S45))</f>
        <v>1</v>
      </c>
      <c r="BW55" s="1039">
        <f t="shared" si="1"/>
        <v>0</v>
      </c>
    </row>
    <row r="56" spans="1:75" ht="20.100000000000001" customHeight="1" x14ac:dyDescent="0.15">
      <c r="A56" s="804"/>
      <c r="B56" s="1604"/>
      <c r="C56" s="1605"/>
      <c r="D56" s="862" t="s">
        <v>997</v>
      </c>
      <c r="E56" s="818"/>
      <c r="F56" s="818"/>
      <c r="G56" s="818"/>
      <c r="H56" s="1587"/>
      <c r="I56" s="1587"/>
      <c r="J56" s="1587"/>
      <c r="K56" s="1587"/>
      <c r="L56" s="1587"/>
      <c r="M56" s="1587"/>
      <c r="N56" s="1587"/>
      <c r="O56" s="818" t="s">
        <v>842</v>
      </c>
      <c r="P56" s="818"/>
      <c r="Q56" s="1614"/>
      <c r="R56" s="1615"/>
      <c r="S56" s="1586"/>
      <c r="T56" s="1587"/>
      <c r="U56" s="1587"/>
      <c r="V56" s="1587"/>
      <c r="W56" s="1588"/>
      <c r="X56" s="1586"/>
      <c r="Y56" s="1587"/>
      <c r="Z56" s="1587"/>
      <c r="AA56" s="1587"/>
      <c r="AB56" s="1588"/>
      <c r="AC56" s="1568"/>
      <c r="AD56" s="1569"/>
      <c r="AE56" s="1589"/>
      <c r="AF56" s="855" t="s">
        <v>971</v>
      </c>
      <c r="AG56" s="805"/>
      <c r="AH56" s="805"/>
      <c r="AI56" s="1591"/>
      <c r="AJ56" s="1591"/>
      <c r="AK56" s="1591"/>
      <c r="AL56" s="1591"/>
      <c r="AM56" s="1591"/>
      <c r="AN56" s="1591"/>
      <c r="AO56" s="1591"/>
      <c r="AP56" s="1591"/>
      <c r="AQ56" s="1591"/>
      <c r="AR56" s="1591"/>
      <c r="AS56" s="1591"/>
      <c r="AT56" s="1591"/>
      <c r="AU56" s="1591"/>
      <c r="AV56" s="1591"/>
      <c r="AW56" s="1591"/>
      <c r="AX56" s="1591"/>
      <c r="AY56" s="1591"/>
      <c r="AZ56" s="1591"/>
      <c r="BA56" s="1591"/>
      <c r="BB56" s="1591"/>
      <c r="BC56" s="1591"/>
      <c r="BD56" s="1591"/>
      <c r="BE56" s="1591"/>
      <c r="BF56" s="1591"/>
      <c r="BG56" s="1591"/>
      <c r="BH56" s="1591"/>
      <c r="BI56" s="1591"/>
      <c r="BJ56" s="1591"/>
      <c r="BK56" s="1591"/>
      <c r="BL56" s="1592"/>
      <c r="BM56" s="807"/>
      <c r="BU56" s="1039">
        <v>1</v>
      </c>
      <c r="BV56" s="1039">
        <f>IF(AND(Q45&lt;&gt;"主",Q45&lt;&gt;2),1,COUNTA(X45))</f>
        <v>1</v>
      </c>
      <c r="BW56" s="1039">
        <f t="shared" si="1"/>
        <v>0</v>
      </c>
    </row>
    <row r="57" spans="1:75" ht="20.100000000000001" customHeight="1" x14ac:dyDescent="0.15">
      <c r="A57" s="804"/>
      <c r="B57" s="809"/>
      <c r="C57" s="809"/>
      <c r="D57" s="809" t="s">
        <v>998</v>
      </c>
      <c r="E57" s="809"/>
      <c r="F57" s="809"/>
      <c r="G57" s="809"/>
      <c r="H57" s="809"/>
      <c r="I57" s="809"/>
      <c r="J57" s="809"/>
      <c r="K57" s="809"/>
      <c r="L57" s="809"/>
      <c r="M57" s="809"/>
      <c r="N57" s="809"/>
      <c r="O57" s="809"/>
      <c r="P57" s="809"/>
      <c r="Q57" s="809"/>
      <c r="R57" s="809"/>
      <c r="S57" s="809"/>
      <c r="T57" s="809"/>
      <c r="U57" s="809"/>
      <c r="V57" s="809"/>
      <c r="W57" s="809"/>
      <c r="X57" s="809"/>
      <c r="Y57" s="809"/>
      <c r="Z57" s="809"/>
      <c r="AA57" s="809"/>
      <c r="AB57" s="809"/>
      <c r="AC57" s="809"/>
      <c r="AD57" s="809"/>
      <c r="AE57" s="809"/>
      <c r="AF57" s="809"/>
      <c r="AG57" s="809"/>
      <c r="AH57" s="809"/>
      <c r="AI57" s="809"/>
      <c r="AJ57" s="809"/>
      <c r="AK57" s="809"/>
      <c r="AL57" s="809"/>
      <c r="AM57" s="809"/>
      <c r="AN57" s="809"/>
      <c r="AO57" s="809"/>
      <c r="AP57" s="809"/>
      <c r="AQ57" s="809"/>
      <c r="AR57" s="809"/>
      <c r="AS57" s="809"/>
      <c r="AT57" s="809"/>
      <c r="AU57" s="809"/>
      <c r="AV57" s="809"/>
      <c r="AW57" s="809"/>
      <c r="AX57" s="809"/>
      <c r="AY57" s="809"/>
      <c r="AZ57" s="809"/>
      <c r="BA57" s="809"/>
      <c r="BB57" s="809"/>
      <c r="BC57" s="809"/>
      <c r="BD57" s="809"/>
      <c r="BE57" s="809"/>
      <c r="BF57" s="809"/>
      <c r="BG57" s="809"/>
      <c r="BH57" s="809"/>
      <c r="BI57" s="809"/>
      <c r="BJ57" s="809"/>
      <c r="BK57" s="809"/>
      <c r="BL57" s="809"/>
      <c r="BM57" s="807"/>
      <c r="BU57" s="1039">
        <v>1</v>
      </c>
      <c r="BV57" s="1039">
        <f>IF(AND(Q45&lt;&gt;"主",Q45&lt;&gt;2),1,COUNTA(AC45))</f>
        <v>1</v>
      </c>
      <c r="BW57" s="1039">
        <f t="shared" si="1"/>
        <v>0</v>
      </c>
    </row>
    <row r="58" spans="1:75" ht="20.100000000000001" customHeight="1" x14ac:dyDescent="0.15">
      <c r="A58" s="804"/>
      <c r="B58" s="1301" t="s">
        <v>999</v>
      </c>
      <c r="C58" s="1237"/>
      <c r="D58" s="1237"/>
      <c r="E58" s="1237"/>
      <c r="F58" s="1237"/>
      <c r="G58" s="1237"/>
      <c r="H58" s="1237"/>
      <c r="I58" s="1237"/>
      <c r="J58" s="1237"/>
      <c r="K58" s="1237"/>
      <c r="L58" s="1302"/>
      <c r="M58" s="855" t="s">
        <v>1000</v>
      </c>
      <c r="N58" s="805"/>
      <c r="O58" s="805"/>
      <c r="P58" s="805"/>
      <c r="Q58" s="805"/>
      <c r="R58" s="805"/>
      <c r="S58" s="805"/>
      <c r="T58" s="805"/>
      <c r="U58" s="805"/>
      <c r="V58" s="805"/>
      <c r="W58" s="805"/>
      <c r="X58" s="805"/>
      <c r="Y58" s="805"/>
      <c r="Z58" s="805"/>
      <c r="AA58" s="805"/>
      <c r="AB58" s="805"/>
      <c r="AC58" s="805"/>
      <c r="AD58" s="805"/>
      <c r="AE58" s="805"/>
      <c r="AF58" s="1568"/>
      <c r="AG58" s="1569"/>
      <c r="AH58" s="1569"/>
      <c r="AI58" s="1569"/>
      <c r="AJ58" s="1569"/>
      <c r="AK58" s="1569"/>
      <c r="AL58" s="1569"/>
      <c r="AM58" s="1569"/>
      <c r="AN58" s="1569"/>
      <c r="AO58" s="1569"/>
      <c r="AP58" s="1569"/>
      <c r="AQ58" s="1569"/>
      <c r="AR58" s="1569"/>
      <c r="AS58" s="1569"/>
      <c r="AT58" s="1569"/>
      <c r="AU58" s="1569"/>
      <c r="AV58" s="1569"/>
      <c r="AW58" s="1569"/>
      <c r="AX58" s="1569"/>
      <c r="AY58" s="1569"/>
      <c r="AZ58" s="1569"/>
      <c r="BA58" s="1569"/>
      <c r="BB58" s="1569"/>
      <c r="BC58" s="1569"/>
      <c r="BD58" s="1569"/>
      <c r="BE58" s="1569"/>
      <c r="BF58" s="1569"/>
      <c r="BG58" s="1569"/>
      <c r="BH58" s="1569"/>
      <c r="BI58" s="1569"/>
      <c r="BJ58" s="1569"/>
      <c r="BK58" s="1569"/>
      <c r="BL58" s="1589"/>
      <c r="BM58" s="807"/>
      <c r="BU58" s="1039">
        <v>1</v>
      </c>
      <c r="BV58" s="1039">
        <f>IF(Q45&lt;&gt;2,1,COUNTA(S47))</f>
        <v>1</v>
      </c>
      <c r="BW58" s="1039">
        <f t="shared" si="1"/>
        <v>0</v>
      </c>
    </row>
    <row r="59" spans="1:75" ht="20.100000000000001" customHeight="1" x14ac:dyDescent="0.15">
      <c r="A59" s="804"/>
      <c r="B59" s="1250"/>
      <c r="C59" s="1206"/>
      <c r="D59" s="1206"/>
      <c r="E59" s="1206"/>
      <c r="F59" s="1206"/>
      <c r="G59" s="1206"/>
      <c r="H59" s="1206"/>
      <c r="I59" s="1206"/>
      <c r="J59" s="1206"/>
      <c r="K59" s="1206"/>
      <c r="L59" s="1251"/>
      <c r="M59" s="855" t="s">
        <v>1026</v>
      </c>
      <c r="N59" s="805"/>
      <c r="O59" s="805"/>
      <c r="P59" s="805"/>
      <c r="Q59" s="805"/>
      <c r="R59" s="805"/>
      <c r="S59" s="805"/>
      <c r="T59" s="805"/>
      <c r="U59" s="805"/>
      <c r="V59" s="805"/>
      <c r="W59" s="805"/>
      <c r="X59" s="805"/>
      <c r="Y59" s="805"/>
      <c r="Z59" s="805"/>
      <c r="AA59" s="805"/>
      <c r="AB59" s="805"/>
      <c r="AC59" s="805"/>
      <c r="AD59" s="805"/>
      <c r="AE59" s="805"/>
      <c r="AF59" s="1568"/>
      <c r="AG59" s="1569"/>
      <c r="AH59" s="1569"/>
      <c r="AI59" s="1569"/>
      <c r="AJ59" s="1569"/>
      <c r="AK59" s="1569"/>
      <c r="AL59" s="1569"/>
      <c r="AM59" s="1569"/>
      <c r="AN59" s="1569"/>
      <c r="AO59" s="1569"/>
      <c r="AP59" s="1569"/>
      <c r="AQ59" s="1569"/>
      <c r="AR59" s="1569"/>
      <c r="AS59" s="1569"/>
      <c r="AT59" s="1569"/>
      <c r="AU59" s="1569"/>
      <c r="AV59" s="1569"/>
      <c r="AW59" s="1569"/>
      <c r="AX59" s="1569"/>
      <c r="AY59" s="1569"/>
      <c r="AZ59" s="1569"/>
      <c r="BA59" s="1569"/>
      <c r="BB59" s="1569"/>
      <c r="BC59" s="1569"/>
      <c r="BD59" s="1569"/>
      <c r="BE59" s="1569"/>
      <c r="BF59" s="1569"/>
      <c r="BG59" s="1569"/>
      <c r="BH59" s="1569"/>
      <c r="BI59" s="1569"/>
      <c r="BJ59" s="1569"/>
      <c r="BK59" s="1569"/>
      <c r="BL59" s="1589"/>
      <c r="BM59" s="807"/>
      <c r="BU59" s="1039">
        <v>1</v>
      </c>
      <c r="BV59" s="1039">
        <f>IF(Q45&lt;&gt;2,1,COUNTA(X47))</f>
        <v>1</v>
      </c>
      <c r="BW59" s="1039">
        <f t="shared" si="1"/>
        <v>0</v>
      </c>
    </row>
    <row r="60" spans="1:75" ht="20.100000000000001" customHeight="1" x14ac:dyDescent="0.15">
      <c r="A60" s="804"/>
      <c r="B60" s="1250"/>
      <c r="C60" s="1206"/>
      <c r="D60" s="1206"/>
      <c r="E60" s="1206"/>
      <c r="F60" s="1206"/>
      <c r="G60" s="1206"/>
      <c r="H60" s="1206"/>
      <c r="I60" s="1206"/>
      <c r="J60" s="1206"/>
      <c r="K60" s="1206"/>
      <c r="L60" s="1251"/>
      <c r="M60" s="855" t="s">
        <v>1001</v>
      </c>
      <c r="N60" s="805"/>
      <c r="O60" s="805"/>
      <c r="P60" s="805"/>
      <c r="Q60" s="805"/>
      <c r="R60" s="805"/>
      <c r="S60" s="805"/>
      <c r="T60" s="805"/>
      <c r="U60" s="805"/>
      <c r="V60" s="805"/>
      <c r="W60" s="805"/>
      <c r="X60" s="805"/>
      <c r="Y60" s="805"/>
      <c r="Z60" s="805"/>
      <c r="AA60" s="805"/>
      <c r="AB60" s="805"/>
      <c r="AC60" s="805"/>
      <c r="AD60" s="805"/>
      <c r="AE60" s="805"/>
      <c r="AF60" s="1568"/>
      <c r="AG60" s="1569"/>
      <c r="AH60" s="1569"/>
      <c r="AI60" s="1569"/>
      <c r="AJ60" s="1569"/>
      <c r="AK60" s="1569"/>
      <c r="AL60" s="1569"/>
      <c r="AM60" s="1569"/>
      <c r="AN60" s="1569"/>
      <c r="AO60" s="1569"/>
      <c r="AP60" s="1569"/>
      <c r="AQ60" s="1569"/>
      <c r="AR60" s="1569"/>
      <c r="AS60" s="1569"/>
      <c r="AT60" s="1569"/>
      <c r="AU60" s="1569"/>
      <c r="AV60" s="1569"/>
      <c r="AW60" s="1569"/>
      <c r="AX60" s="1569"/>
      <c r="AY60" s="1569"/>
      <c r="AZ60" s="1569"/>
      <c r="BA60" s="1569"/>
      <c r="BB60" s="1569"/>
      <c r="BC60" s="1569"/>
      <c r="BD60" s="1569"/>
      <c r="BE60" s="1569"/>
      <c r="BF60" s="1569"/>
      <c r="BG60" s="1569"/>
      <c r="BH60" s="1569"/>
      <c r="BI60" s="1569"/>
      <c r="BJ60" s="1569"/>
      <c r="BK60" s="1569"/>
      <c r="BL60" s="1589"/>
      <c r="BM60" s="807"/>
      <c r="BU60" s="1039">
        <v>1</v>
      </c>
      <c r="BV60" s="1039">
        <f>IF(Q45&lt;&gt;2,1,COUNTA(AC47))</f>
        <v>1</v>
      </c>
      <c r="BW60" s="1039">
        <f t="shared" si="1"/>
        <v>0</v>
      </c>
    </row>
    <row r="61" spans="1:75" ht="20.100000000000001" customHeight="1" x14ac:dyDescent="0.15">
      <c r="A61" s="804"/>
      <c r="B61" s="1250"/>
      <c r="C61" s="1206"/>
      <c r="D61" s="1206"/>
      <c r="E61" s="1206"/>
      <c r="F61" s="1206"/>
      <c r="G61" s="1206"/>
      <c r="H61" s="1206"/>
      <c r="I61" s="1206"/>
      <c r="J61" s="1206"/>
      <c r="K61" s="1206"/>
      <c r="L61" s="1251"/>
      <c r="M61" s="856" t="s">
        <v>1002</v>
      </c>
      <c r="N61" s="836"/>
      <c r="O61" s="836"/>
      <c r="P61" s="836"/>
      <c r="Q61" s="836"/>
      <c r="R61" s="836"/>
      <c r="S61" s="836"/>
      <c r="T61" s="836"/>
      <c r="U61" s="836"/>
      <c r="V61" s="836"/>
      <c r="W61" s="836"/>
      <c r="X61" s="836"/>
      <c r="Y61" s="836"/>
      <c r="Z61" s="836"/>
      <c r="AA61" s="836"/>
      <c r="AB61" s="836"/>
      <c r="AC61" s="836"/>
      <c r="AD61" s="836"/>
      <c r="AE61" s="857"/>
      <c r="AF61" s="1568"/>
      <c r="AG61" s="1569"/>
      <c r="AH61" s="1569"/>
      <c r="AI61" s="1569"/>
      <c r="AJ61" s="1569"/>
      <c r="AK61" s="1569"/>
      <c r="AL61" s="1569"/>
      <c r="AM61" s="1569"/>
      <c r="AN61" s="1569"/>
      <c r="AO61" s="1569"/>
      <c r="AP61" s="1569"/>
      <c r="AQ61" s="1569"/>
      <c r="AR61" s="1569"/>
      <c r="AS61" s="1569"/>
      <c r="AT61" s="1569"/>
      <c r="AU61" s="1569"/>
      <c r="AV61" s="1569"/>
      <c r="AW61" s="1569"/>
      <c r="AX61" s="1569"/>
      <c r="AY61" s="1569"/>
      <c r="AZ61" s="1569"/>
      <c r="BA61" s="1569"/>
      <c r="BB61" s="1569"/>
      <c r="BC61" s="1569"/>
      <c r="BD61" s="1569"/>
      <c r="BE61" s="1569"/>
      <c r="BF61" s="1569"/>
      <c r="BG61" s="1569"/>
      <c r="BH61" s="1569"/>
      <c r="BI61" s="1569"/>
      <c r="BJ61" s="1569"/>
      <c r="BK61" s="1569"/>
      <c r="BL61" s="1589"/>
      <c r="BM61" s="807"/>
      <c r="BU61" s="1039">
        <v>1</v>
      </c>
      <c r="BV61" s="1039">
        <f>COUNTA(Q49)</f>
        <v>0</v>
      </c>
      <c r="BW61" s="1039">
        <f t="shared" si="1"/>
        <v>1</v>
      </c>
    </row>
    <row r="62" spans="1:75" ht="20.100000000000001" customHeight="1" x14ac:dyDescent="0.15">
      <c r="A62" s="804"/>
      <c r="B62" s="1250"/>
      <c r="C62" s="1206"/>
      <c r="D62" s="1206"/>
      <c r="E62" s="1206"/>
      <c r="F62" s="1206"/>
      <c r="G62" s="1206"/>
      <c r="H62" s="1206"/>
      <c r="I62" s="1206"/>
      <c r="J62" s="1206"/>
      <c r="K62" s="1206"/>
      <c r="L62" s="1251"/>
      <c r="M62" s="808"/>
      <c r="N62" s="809"/>
      <c r="O62" s="809"/>
      <c r="P62" s="809"/>
      <c r="Q62" s="809"/>
      <c r="R62" s="809"/>
      <c r="S62" s="809"/>
      <c r="T62" s="809"/>
      <c r="U62" s="809"/>
      <c r="V62" s="809"/>
      <c r="W62" s="809"/>
      <c r="X62" s="809"/>
      <c r="Y62" s="809"/>
      <c r="Z62" s="809"/>
      <c r="AA62" s="809"/>
      <c r="AB62" s="809"/>
      <c r="AC62" s="809"/>
      <c r="AD62" s="809"/>
      <c r="AE62" s="867"/>
      <c r="AF62" s="855" t="s">
        <v>1003</v>
      </c>
      <c r="AG62" s="805"/>
      <c r="AH62" s="805"/>
      <c r="AI62" s="1462"/>
      <c r="AJ62" s="1462"/>
      <c r="AK62" s="1462"/>
      <c r="AL62" s="1462"/>
      <c r="AM62" s="1462"/>
      <c r="AN62" s="1462"/>
      <c r="AO62" s="805" t="s">
        <v>1004</v>
      </c>
      <c r="AP62" s="805"/>
      <c r="AQ62" s="805"/>
      <c r="AR62" s="805" t="s">
        <v>1005</v>
      </c>
      <c r="AS62" s="805"/>
      <c r="AT62" s="805"/>
      <c r="AU62" s="805"/>
      <c r="AV62" s="805"/>
      <c r="AW62" s="1566"/>
      <c r="AX62" s="1566"/>
      <c r="AY62" s="1566"/>
      <c r="AZ62" s="1566"/>
      <c r="BA62" s="1566"/>
      <c r="BB62" s="805" t="s">
        <v>584</v>
      </c>
      <c r="BC62" s="805"/>
      <c r="BD62" s="805"/>
      <c r="BE62" s="805"/>
      <c r="BF62" s="805"/>
      <c r="BG62" s="805"/>
      <c r="BH62" s="805"/>
      <c r="BI62" s="805"/>
      <c r="BJ62" s="805"/>
      <c r="BK62" s="805"/>
      <c r="BL62" s="806"/>
      <c r="BM62" s="807"/>
      <c r="BU62" s="1039">
        <v>1</v>
      </c>
      <c r="BV62" s="1039">
        <f>IF(AND(Q49&lt;&gt;"主",Q49&lt;&gt;2),1,COUNTA(S49))</f>
        <v>1</v>
      </c>
      <c r="BW62" s="1039">
        <f t="shared" si="1"/>
        <v>0</v>
      </c>
    </row>
    <row r="63" spans="1:75" ht="20.100000000000001" customHeight="1" x14ac:dyDescent="0.15">
      <c r="A63" s="804"/>
      <c r="B63" s="1250"/>
      <c r="C63" s="1206"/>
      <c r="D63" s="1206"/>
      <c r="E63" s="1206"/>
      <c r="F63" s="1206"/>
      <c r="G63" s="1206"/>
      <c r="H63" s="1206"/>
      <c r="I63" s="1206"/>
      <c r="J63" s="1206"/>
      <c r="K63" s="1206"/>
      <c r="L63" s="1251"/>
      <c r="M63" s="862"/>
      <c r="N63" s="818"/>
      <c r="O63" s="818"/>
      <c r="P63" s="818"/>
      <c r="Q63" s="818"/>
      <c r="R63" s="818"/>
      <c r="S63" s="818"/>
      <c r="T63" s="818"/>
      <c r="U63" s="818"/>
      <c r="V63" s="818"/>
      <c r="W63" s="818"/>
      <c r="X63" s="818"/>
      <c r="Y63" s="818"/>
      <c r="Z63" s="818"/>
      <c r="AA63" s="818"/>
      <c r="AB63" s="818"/>
      <c r="AC63" s="818"/>
      <c r="AD63" s="818"/>
      <c r="AE63" s="863"/>
      <c r="AF63" s="855" t="s">
        <v>1007</v>
      </c>
      <c r="AG63" s="805"/>
      <c r="AH63" s="805"/>
      <c r="AI63" s="805"/>
      <c r="AJ63" s="1566"/>
      <c r="AK63" s="1566"/>
      <c r="AL63" s="1566"/>
      <c r="AM63" s="1566"/>
      <c r="AN63" s="1566"/>
      <c r="AO63" s="805" t="s">
        <v>1008</v>
      </c>
      <c r="AP63" s="805"/>
      <c r="AQ63" s="805"/>
      <c r="AR63" s="805" t="s">
        <v>1009</v>
      </c>
      <c r="AS63" s="805"/>
      <c r="AT63" s="805"/>
      <c r="AU63" s="805"/>
      <c r="AV63" s="805"/>
      <c r="AW63" s="1566"/>
      <c r="AX63" s="1566"/>
      <c r="AY63" s="1566"/>
      <c r="AZ63" s="1566"/>
      <c r="BA63" s="1566"/>
      <c r="BB63" s="805" t="s">
        <v>1010</v>
      </c>
      <c r="BC63" s="805"/>
      <c r="BD63" s="805"/>
      <c r="BE63" s="805"/>
      <c r="BF63" s="805"/>
      <c r="BG63" s="805"/>
      <c r="BH63" s="805"/>
      <c r="BI63" s="805"/>
      <c r="BJ63" s="805"/>
      <c r="BK63" s="805"/>
      <c r="BL63" s="806"/>
      <c r="BM63" s="807"/>
      <c r="BU63" s="1039">
        <v>1</v>
      </c>
      <c r="BV63" s="1039">
        <f>IF(AND(Q49&lt;&gt;"主",Q49&lt;&gt;2),1,COUNTA(X49))</f>
        <v>1</v>
      </c>
      <c r="BW63" s="1039">
        <f t="shared" si="1"/>
        <v>0</v>
      </c>
    </row>
    <row r="64" spans="1:75" ht="20.100000000000001" customHeight="1" x14ac:dyDescent="0.15">
      <c r="A64" s="804"/>
      <c r="B64" s="1595"/>
      <c r="C64" s="1335"/>
      <c r="D64" s="1335"/>
      <c r="E64" s="1335"/>
      <c r="F64" s="1335"/>
      <c r="G64" s="1335"/>
      <c r="H64" s="1335"/>
      <c r="I64" s="1335"/>
      <c r="J64" s="1335"/>
      <c r="K64" s="1335"/>
      <c r="L64" s="1596"/>
      <c r="M64" s="855" t="s">
        <v>1027</v>
      </c>
      <c r="N64" s="805"/>
      <c r="O64" s="805"/>
      <c r="P64" s="805"/>
      <c r="Q64" s="805"/>
      <c r="R64" s="805"/>
      <c r="S64" s="805"/>
      <c r="T64" s="805"/>
      <c r="U64" s="805"/>
      <c r="V64" s="805"/>
      <c r="W64" s="805"/>
      <c r="X64" s="805"/>
      <c r="Y64" s="805"/>
      <c r="Z64" s="805"/>
      <c r="AA64" s="805"/>
      <c r="AB64" s="805"/>
      <c r="AC64" s="805"/>
      <c r="AD64" s="805"/>
      <c r="AE64" s="805"/>
      <c r="AF64" s="1597"/>
      <c r="AG64" s="1598"/>
      <c r="AH64" s="1598"/>
      <c r="AI64" s="1598"/>
      <c r="AJ64" s="1598"/>
      <c r="AK64" s="1598"/>
      <c r="AL64" s="1598"/>
      <c r="AM64" s="1598"/>
      <c r="AN64" s="1598"/>
      <c r="AO64" s="1598"/>
      <c r="AP64" s="1598"/>
      <c r="AQ64" s="1598"/>
      <c r="AR64" s="1598"/>
      <c r="AS64" s="1598"/>
      <c r="AT64" s="1598"/>
      <c r="AU64" s="1598"/>
      <c r="AV64" s="1598"/>
      <c r="AW64" s="1598"/>
      <c r="AX64" s="1598"/>
      <c r="AY64" s="1598"/>
      <c r="AZ64" s="1598"/>
      <c r="BA64" s="1598"/>
      <c r="BB64" s="1598"/>
      <c r="BC64" s="1598"/>
      <c r="BD64" s="1598"/>
      <c r="BE64" s="1598"/>
      <c r="BF64" s="1598"/>
      <c r="BG64" s="1598"/>
      <c r="BH64" s="1598"/>
      <c r="BI64" s="1598"/>
      <c r="BJ64" s="1598"/>
      <c r="BK64" s="1598"/>
      <c r="BL64" s="1599"/>
      <c r="BM64" s="807"/>
      <c r="BR64" s="1043"/>
      <c r="BU64" s="1039">
        <v>1</v>
      </c>
      <c r="BV64" s="1039">
        <f>IF(AND(Q49&lt;&gt;"主",Q49&lt;&gt;2),1,COUNTA(AC49))</f>
        <v>1</v>
      </c>
      <c r="BW64" s="1039">
        <f t="shared" si="1"/>
        <v>0</v>
      </c>
    </row>
    <row r="65" spans="1:75" ht="20.100000000000001" customHeight="1" x14ac:dyDescent="0.15">
      <c r="A65" s="804"/>
      <c r="B65" s="797"/>
      <c r="C65" s="797"/>
      <c r="D65" s="797"/>
      <c r="E65" s="797"/>
      <c r="F65" s="797"/>
      <c r="G65" s="797"/>
      <c r="H65" s="797"/>
      <c r="I65" s="797"/>
      <c r="J65" s="797"/>
      <c r="K65" s="797"/>
      <c r="L65" s="797"/>
      <c r="M65" s="809"/>
      <c r="N65" s="809"/>
      <c r="O65" s="809"/>
      <c r="P65" s="809"/>
      <c r="Q65" s="809"/>
      <c r="R65" s="809"/>
      <c r="S65" s="809"/>
      <c r="T65" s="809"/>
      <c r="U65" s="809"/>
      <c r="V65" s="809"/>
      <c r="W65" s="809"/>
      <c r="X65" s="809"/>
      <c r="Y65" s="809"/>
      <c r="Z65" s="809"/>
      <c r="AA65" s="809"/>
      <c r="AB65" s="809"/>
      <c r="AC65" s="809"/>
      <c r="AD65" s="809"/>
      <c r="AE65" s="809"/>
      <c r="AF65" s="809"/>
      <c r="AG65" s="809"/>
      <c r="AH65" s="809"/>
      <c r="AI65" s="809"/>
      <c r="AJ65" s="809"/>
      <c r="AK65" s="809"/>
      <c r="AL65" s="809"/>
      <c r="AM65" s="809"/>
      <c r="AN65" s="809"/>
      <c r="AO65" s="809"/>
      <c r="AP65" s="809"/>
      <c r="AQ65" s="809"/>
      <c r="AR65" s="809"/>
      <c r="AS65" s="809"/>
      <c r="AT65" s="809"/>
      <c r="AU65" s="809"/>
      <c r="AV65" s="809"/>
      <c r="AW65" s="809"/>
      <c r="AX65" s="809"/>
      <c r="AY65" s="809"/>
      <c r="AZ65" s="809"/>
      <c r="BA65" s="809"/>
      <c r="BB65" s="809"/>
      <c r="BC65" s="809"/>
      <c r="BD65" s="809"/>
      <c r="BE65" s="809"/>
      <c r="BF65" s="809"/>
      <c r="BG65" s="809"/>
      <c r="BH65" s="809"/>
      <c r="BI65" s="809"/>
      <c r="BJ65" s="809"/>
      <c r="BK65" s="809"/>
      <c r="BL65" s="809"/>
      <c r="BM65" s="807"/>
      <c r="BU65" s="1039">
        <v>1</v>
      </c>
      <c r="BV65" s="1039">
        <f>IF(Q49&lt;&gt;2,1,COUNTA(S51))</f>
        <v>1</v>
      </c>
      <c r="BW65" s="1039">
        <f t="shared" si="1"/>
        <v>0</v>
      </c>
    </row>
    <row r="66" spans="1:75" ht="20.100000000000001" customHeight="1" thickBot="1" x14ac:dyDescent="0.2">
      <c r="A66" s="1045"/>
      <c r="B66" s="984"/>
      <c r="C66" s="984"/>
      <c r="D66" s="984"/>
      <c r="E66" s="984"/>
      <c r="F66" s="984"/>
      <c r="G66" s="984"/>
      <c r="H66" s="984"/>
      <c r="I66" s="984"/>
      <c r="J66" s="984"/>
      <c r="K66" s="984"/>
      <c r="L66" s="984"/>
      <c r="M66" s="984"/>
      <c r="N66" s="984"/>
      <c r="O66" s="984"/>
      <c r="P66" s="984"/>
      <c r="Q66" s="984"/>
      <c r="R66" s="984"/>
      <c r="S66" s="984"/>
      <c r="T66" s="984"/>
      <c r="U66" s="984"/>
      <c r="V66" s="984"/>
      <c r="W66" s="984"/>
      <c r="X66" s="984"/>
      <c r="Y66" s="984"/>
      <c r="Z66" s="984"/>
      <c r="AA66" s="984"/>
      <c r="AB66" s="984"/>
      <c r="AC66" s="984"/>
      <c r="AD66" s="984"/>
      <c r="AE66" s="984"/>
      <c r="AF66" s="984"/>
      <c r="AG66" s="984"/>
      <c r="AH66" s="984"/>
      <c r="AI66" s="984"/>
      <c r="AJ66" s="984"/>
      <c r="AK66" s="984"/>
      <c r="AL66" s="984"/>
      <c r="AM66" s="984"/>
      <c r="AN66" s="984"/>
      <c r="AO66" s="984"/>
      <c r="AP66" s="984"/>
      <c r="AQ66" s="984"/>
      <c r="AR66" s="984"/>
      <c r="AS66" s="984"/>
      <c r="AT66" s="984"/>
      <c r="AU66" s="984"/>
      <c r="AV66" s="984"/>
      <c r="AW66" s="984"/>
      <c r="AX66" s="984"/>
      <c r="AY66" s="984"/>
      <c r="AZ66" s="984"/>
      <c r="BA66" s="984"/>
      <c r="BB66" s="984"/>
      <c r="BC66" s="984"/>
      <c r="BD66" s="984"/>
      <c r="BE66" s="984"/>
      <c r="BF66" s="984"/>
      <c r="BG66" s="984"/>
      <c r="BH66" s="984"/>
      <c r="BI66" s="984"/>
      <c r="BJ66" s="984"/>
      <c r="BK66" s="984"/>
      <c r="BL66" s="984"/>
      <c r="BM66" s="1046"/>
      <c r="BU66" s="1039">
        <v>1</v>
      </c>
      <c r="BV66" s="1039">
        <f>IF(Q49&lt;&gt;2,1,COUNTA(X51))</f>
        <v>1</v>
      </c>
      <c r="BW66" s="1039">
        <f t="shared" si="1"/>
        <v>0</v>
      </c>
    </row>
    <row r="67" spans="1:75" ht="20.100000000000001" customHeight="1" x14ac:dyDescent="0.15">
      <c r="BU67" s="1039">
        <v>1</v>
      </c>
      <c r="BV67" s="1039">
        <f>IF(Q49&lt;&gt;2,1,COUNTA(AC51))</f>
        <v>1</v>
      </c>
      <c r="BW67" s="1039">
        <f t="shared" si="1"/>
        <v>0</v>
      </c>
    </row>
    <row r="68" spans="1:75" ht="20.100000000000001" customHeight="1" x14ac:dyDescent="0.15">
      <c r="BU68" s="1039">
        <v>1</v>
      </c>
      <c r="BV68" s="1039">
        <f>COUNTA(H54)</f>
        <v>0</v>
      </c>
      <c r="BW68" s="1039">
        <f t="shared" si="1"/>
        <v>1</v>
      </c>
    </row>
    <row r="69" spans="1:75" ht="20.100000000000001" customHeight="1" x14ac:dyDescent="0.15">
      <c r="BU69" s="1039">
        <v>1</v>
      </c>
      <c r="BV69" s="1039">
        <f>COUNTA(Q53)</f>
        <v>1</v>
      </c>
      <c r="BW69" s="1039">
        <f t="shared" si="1"/>
        <v>0</v>
      </c>
    </row>
    <row r="70" spans="1:75" ht="20.100000000000001" customHeight="1" x14ac:dyDescent="0.15">
      <c r="BU70" s="1039">
        <v>1</v>
      </c>
      <c r="BV70" s="1039">
        <f>COUNTA(S53)</f>
        <v>0</v>
      </c>
      <c r="BW70" s="1039">
        <f t="shared" si="1"/>
        <v>1</v>
      </c>
    </row>
    <row r="71" spans="1:75" ht="20.100000000000001" customHeight="1" x14ac:dyDescent="0.15">
      <c r="BU71" s="1039">
        <v>1</v>
      </c>
      <c r="BV71" s="1039">
        <f>COUNTA(X53)</f>
        <v>0</v>
      </c>
      <c r="BW71" s="1039">
        <f t="shared" si="1"/>
        <v>1</v>
      </c>
    </row>
    <row r="72" spans="1:75" ht="20.100000000000001" customHeight="1" x14ac:dyDescent="0.15">
      <c r="BU72" s="1039">
        <v>1</v>
      </c>
      <c r="BV72" s="1039">
        <f>COUNTA(AC53)</f>
        <v>0</v>
      </c>
      <c r="BW72" s="1039">
        <f t="shared" si="1"/>
        <v>1</v>
      </c>
    </row>
    <row r="73" spans="1:75" ht="20.100000000000001" customHeight="1" x14ac:dyDescent="0.15">
      <c r="BU73" s="1039">
        <v>1</v>
      </c>
      <c r="BV73" s="1039">
        <f>COUNTA(H56)</f>
        <v>0</v>
      </c>
      <c r="BW73" s="1039">
        <f t="shared" ref="BW73:BW77" si="2">BU73-BV73</f>
        <v>1</v>
      </c>
    </row>
    <row r="74" spans="1:75" ht="20.100000000000001" customHeight="1" x14ac:dyDescent="0.15">
      <c r="BU74" s="1039">
        <v>1</v>
      </c>
      <c r="BV74" s="1039">
        <f>COUNTA(Q55)</f>
        <v>1</v>
      </c>
      <c r="BW74" s="1039">
        <f t="shared" si="2"/>
        <v>0</v>
      </c>
    </row>
    <row r="75" spans="1:75" ht="20.100000000000001" customHeight="1" x14ac:dyDescent="0.15">
      <c r="BU75" s="1039">
        <v>1</v>
      </c>
      <c r="BV75" s="1039">
        <f>COUNTA(S55)</f>
        <v>0</v>
      </c>
      <c r="BW75" s="1039">
        <f t="shared" si="2"/>
        <v>1</v>
      </c>
    </row>
    <row r="76" spans="1:75" ht="20.100000000000001" customHeight="1" x14ac:dyDescent="0.15">
      <c r="BU76" s="1039">
        <v>1</v>
      </c>
      <c r="BV76" s="1039">
        <f>COUNTA(X55)</f>
        <v>0</v>
      </c>
      <c r="BW76" s="1039">
        <f t="shared" si="2"/>
        <v>1</v>
      </c>
    </row>
    <row r="77" spans="1:75" ht="20.100000000000001" customHeight="1" x14ac:dyDescent="0.15">
      <c r="BU77" s="1039">
        <v>1</v>
      </c>
      <c r="BV77" s="1039">
        <f>COUNTA(AC55)</f>
        <v>0</v>
      </c>
      <c r="BW77" s="1039">
        <f t="shared" si="2"/>
        <v>1</v>
      </c>
    </row>
    <row r="78" spans="1:75" ht="20.100000000000001" customHeight="1" x14ac:dyDescent="0.15"/>
    <row r="79" spans="1:75" ht="20.100000000000001" customHeight="1" x14ac:dyDescent="0.15"/>
  </sheetData>
  <dataConsolidate/>
  <mergeCells count="233">
    <mergeCell ref="B58:L64"/>
    <mergeCell ref="AF58:BL58"/>
    <mergeCell ref="AF59:BL59"/>
    <mergeCell ref="AF60:BL60"/>
    <mergeCell ref="AF61:BL61"/>
    <mergeCell ref="AI62:AN62"/>
    <mergeCell ref="AW62:BA62"/>
    <mergeCell ref="AJ63:AN63"/>
    <mergeCell ref="AW63:BA63"/>
    <mergeCell ref="AF64:BL64"/>
    <mergeCell ref="Q45:R48"/>
    <mergeCell ref="S45:W46"/>
    <mergeCell ref="X45:AB46"/>
    <mergeCell ref="H54:N54"/>
    <mergeCell ref="AI54:BL54"/>
    <mergeCell ref="Q55:R56"/>
    <mergeCell ref="S55:W56"/>
    <mergeCell ref="X55:AB56"/>
    <mergeCell ref="AC55:AE56"/>
    <mergeCell ref="AJ55:AV55"/>
    <mergeCell ref="AZ55:BL55"/>
    <mergeCell ref="H56:N56"/>
    <mergeCell ref="AI56:BL56"/>
    <mergeCell ref="AJ51:AV51"/>
    <mergeCell ref="AZ51:BL51"/>
    <mergeCell ref="AI52:BL52"/>
    <mergeCell ref="Q53:R54"/>
    <mergeCell ref="S53:W54"/>
    <mergeCell ref="X53:AB54"/>
    <mergeCell ref="AC53:AE54"/>
    <mergeCell ref="AJ53:AV53"/>
    <mergeCell ref="AZ53:BL53"/>
    <mergeCell ref="Q49:R52"/>
    <mergeCell ref="S49:W50"/>
    <mergeCell ref="X49:AB50"/>
    <mergeCell ref="AC49:AE50"/>
    <mergeCell ref="AJ49:AV49"/>
    <mergeCell ref="AZ49:BL49"/>
    <mergeCell ref="AI50:BL50"/>
    <mergeCell ref="S51:W52"/>
    <mergeCell ref="X51:AB52"/>
    <mergeCell ref="AC51:AE52"/>
    <mergeCell ref="Q41:R44"/>
    <mergeCell ref="S41:W42"/>
    <mergeCell ref="X41:AB42"/>
    <mergeCell ref="AC41:AE42"/>
    <mergeCell ref="AJ41:AV41"/>
    <mergeCell ref="AZ41:BL41"/>
    <mergeCell ref="AI42:BL42"/>
    <mergeCell ref="S43:W44"/>
    <mergeCell ref="X43:AB44"/>
    <mergeCell ref="AC43:AE44"/>
    <mergeCell ref="AZ43:BL43"/>
    <mergeCell ref="AI44:BL44"/>
    <mergeCell ref="S47:W48"/>
    <mergeCell ref="X47:AB48"/>
    <mergeCell ref="AC47:AE48"/>
    <mergeCell ref="AJ47:AV47"/>
    <mergeCell ref="AZ47:BL47"/>
    <mergeCell ref="AI48:BL48"/>
    <mergeCell ref="AJ43:AV43"/>
    <mergeCell ref="S38:AE38"/>
    <mergeCell ref="AI38:BL38"/>
    <mergeCell ref="AC45:AE46"/>
    <mergeCell ref="AJ45:AV45"/>
    <mergeCell ref="AZ45:BL45"/>
    <mergeCell ref="AI46:BL46"/>
    <mergeCell ref="AZ39:BL39"/>
    <mergeCell ref="AI40:BL40"/>
    <mergeCell ref="Q36:R38"/>
    <mergeCell ref="AZ36:BL36"/>
    <mergeCell ref="S37:W37"/>
    <mergeCell ref="X37:AB37"/>
    <mergeCell ref="AC37:AE37"/>
    <mergeCell ref="AJ37:AV37"/>
    <mergeCell ref="AZ37:BL37"/>
    <mergeCell ref="S36:W36"/>
    <mergeCell ref="X36:AB36"/>
    <mergeCell ref="AC36:AE36"/>
    <mergeCell ref="AJ36:AV36"/>
    <mergeCell ref="Q39:R40"/>
    <mergeCell ref="S39:W40"/>
    <mergeCell ref="X39:AB40"/>
    <mergeCell ref="AC39:AE40"/>
    <mergeCell ref="AJ39:AV39"/>
    <mergeCell ref="S32:AE32"/>
    <mergeCell ref="AI32:BL32"/>
    <mergeCell ref="Q33:R35"/>
    <mergeCell ref="S33:W33"/>
    <mergeCell ref="X33:AB33"/>
    <mergeCell ref="AC33:AE33"/>
    <mergeCell ref="AJ33:AV33"/>
    <mergeCell ref="AZ33:BL33"/>
    <mergeCell ref="S34:W34"/>
    <mergeCell ref="X34:AB34"/>
    <mergeCell ref="Q27:R32"/>
    <mergeCell ref="AI29:BL29"/>
    <mergeCell ref="S30:W31"/>
    <mergeCell ref="X30:AB31"/>
    <mergeCell ref="AC30:AE31"/>
    <mergeCell ref="AJ30:AV30"/>
    <mergeCell ref="AZ30:BL30"/>
    <mergeCell ref="AJ31:AV31"/>
    <mergeCell ref="AZ31:BL31"/>
    <mergeCell ref="AC34:AE34"/>
    <mergeCell ref="AJ34:AV34"/>
    <mergeCell ref="AZ34:BL34"/>
    <mergeCell ref="S35:AE35"/>
    <mergeCell ref="AI35:BL35"/>
    <mergeCell ref="AI26:BL26"/>
    <mergeCell ref="S27:W28"/>
    <mergeCell ref="X27:AB28"/>
    <mergeCell ref="AC27:AE28"/>
    <mergeCell ref="AJ27:AV27"/>
    <mergeCell ref="AZ27:BL27"/>
    <mergeCell ref="AJ28:AV28"/>
    <mergeCell ref="AZ28:BL28"/>
    <mergeCell ref="S29:AE29"/>
    <mergeCell ref="AJ23:AV23"/>
    <mergeCell ref="AW23:BL23"/>
    <mergeCell ref="AC19:AE19"/>
    <mergeCell ref="AF19:BL19"/>
    <mergeCell ref="AC24:AE24"/>
    <mergeCell ref="AJ24:AV24"/>
    <mergeCell ref="AZ24:BL24"/>
    <mergeCell ref="S25:W25"/>
    <mergeCell ref="X25:AB25"/>
    <mergeCell ref="AC25:AE25"/>
    <mergeCell ref="AJ25:AV25"/>
    <mergeCell ref="AZ25:BL25"/>
    <mergeCell ref="AJ21:AV21"/>
    <mergeCell ref="AW21:BL21"/>
    <mergeCell ref="D20:I20"/>
    <mergeCell ref="Q20:R21"/>
    <mergeCell ref="S20:W21"/>
    <mergeCell ref="X20:AB21"/>
    <mergeCell ref="AC20:AE21"/>
    <mergeCell ref="AJ20:AV20"/>
    <mergeCell ref="AZ20:BL20"/>
    <mergeCell ref="D21:I21"/>
    <mergeCell ref="B19:C56"/>
    <mergeCell ref="D19:I19"/>
    <mergeCell ref="J19:P19"/>
    <mergeCell ref="Q19:R19"/>
    <mergeCell ref="S19:W19"/>
    <mergeCell ref="X19:AB19"/>
    <mergeCell ref="Q24:R26"/>
    <mergeCell ref="S24:W24"/>
    <mergeCell ref="X24:AB24"/>
    <mergeCell ref="S26:AE26"/>
    <mergeCell ref="Q22:R23"/>
    <mergeCell ref="S22:W23"/>
    <mergeCell ref="X22:AB23"/>
    <mergeCell ref="AC22:AE23"/>
    <mergeCell ref="AJ22:AV22"/>
    <mergeCell ref="AZ22:BL22"/>
    <mergeCell ref="J13:P15"/>
    <mergeCell ref="Q13:R15"/>
    <mergeCell ref="S13:W13"/>
    <mergeCell ref="X13:AB13"/>
    <mergeCell ref="AC13:AN15"/>
    <mergeCell ref="AO13:AQ15"/>
    <mergeCell ref="BG16:BI16"/>
    <mergeCell ref="J17:P17"/>
    <mergeCell ref="Q17:R17"/>
    <mergeCell ref="S17:W17"/>
    <mergeCell ref="X17:AB17"/>
    <mergeCell ref="AC17:AO17"/>
    <mergeCell ref="AR17:BC17"/>
    <mergeCell ref="BD17:BL17"/>
    <mergeCell ref="J16:P16"/>
    <mergeCell ref="Q16:R16"/>
    <mergeCell ref="S16:W16"/>
    <mergeCell ref="X16:AB16"/>
    <mergeCell ref="AC16:AO16"/>
    <mergeCell ref="AY16:BC16"/>
    <mergeCell ref="AR12:AT12"/>
    <mergeCell ref="AV12:AX12"/>
    <mergeCell ref="BB12:BI12"/>
    <mergeCell ref="AY13:BF13"/>
    <mergeCell ref="BG13:BL15"/>
    <mergeCell ref="S14:W15"/>
    <mergeCell ref="X14:AB15"/>
    <mergeCell ref="AY14:BF14"/>
    <mergeCell ref="AY15:BF15"/>
    <mergeCell ref="AR9:AV9"/>
    <mergeCell ref="AY9:BC9"/>
    <mergeCell ref="J11:P12"/>
    <mergeCell ref="Q11:R12"/>
    <mergeCell ref="S11:W11"/>
    <mergeCell ref="X11:AB11"/>
    <mergeCell ref="AC11:AG11"/>
    <mergeCell ref="AJ11:AO11"/>
    <mergeCell ref="BG9:BL9"/>
    <mergeCell ref="K10:P10"/>
    <mergeCell ref="S10:W10"/>
    <mergeCell ref="X10:AB10"/>
    <mergeCell ref="AC10:AG10"/>
    <mergeCell ref="AJ10:AO10"/>
    <mergeCell ref="AR10:AV10"/>
    <mergeCell ref="AY10:BC10"/>
    <mergeCell ref="BG10:BL10"/>
    <mergeCell ref="AR11:AT11"/>
    <mergeCell ref="AV11:AX11"/>
    <mergeCell ref="BB11:BI11"/>
    <mergeCell ref="S12:W12"/>
    <mergeCell ref="X12:AB12"/>
    <mergeCell ref="AC12:AG12"/>
    <mergeCell ref="AJ12:AO12"/>
    <mergeCell ref="A1:E1"/>
    <mergeCell ref="F1:L1"/>
    <mergeCell ref="AD1:AE1"/>
    <mergeCell ref="BI1:BM1"/>
    <mergeCell ref="BC2:BM2"/>
    <mergeCell ref="AZ3:BL3"/>
    <mergeCell ref="A4:BM4"/>
    <mergeCell ref="A7:BM7"/>
    <mergeCell ref="B8:I17"/>
    <mergeCell ref="J8:P8"/>
    <mergeCell ref="Q8:R8"/>
    <mergeCell ref="S8:W8"/>
    <mergeCell ref="X8:AB8"/>
    <mergeCell ref="AC8:AQ8"/>
    <mergeCell ref="AR8:AX8"/>
    <mergeCell ref="AY8:BF8"/>
    <mergeCell ref="BG8:BL8"/>
    <mergeCell ref="J9:J10"/>
    <mergeCell ref="K9:P9"/>
    <mergeCell ref="Q9:R10"/>
    <mergeCell ref="S9:W9"/>
    <mergeCell ref="X9:AB9"/>
    <mergeCell ref="AC9:AG9"/>
    <mergeCell ref="AJ9:AO9"/>
  </mergeCells>
  <phoneticPr fontId="2"/>
  <conditionalFormatting sqref="S51:BL52">
    <cfRule type="expression" dxfId="45" priority="24">
      <formula>$Q$49&lt;&gt;2</formula>
    </cfRule>
  </conditionalFormatting>
  <conditionalFormatting sqref="S49:BL50">
    <cfRule type="expression" dxfId="44" priority="23">
      <formula>AND($Q$49&lt;&gt;"主",$Q$49&lt;&gt;2)</formula>
    </cfRule>
  </conditionalFormatting>
  <conditionalFormatting sqref="S47:BL48">
    <cfRule type="expression" dxfId="43" priority="22">
      <formula>$Q$45&lt;&gt;2</formula>
    </cfRule>
  </conditionalFormatting>
  <conditionalFormatting sqref="S45:BL46">
    <cfRule type="expression" dxfId="42" priority="21">
      <formula>AND($Q$45&lt;&gt;"主",$Q$45&lt;&gt;2)</formula>
    </cfRule>
  </conditionalFormatting>
  <conditionalFormatting sqref="S43:BL43 S44:AI44">
    <cfRule type="expression" dxfId="41" priority="10">
      <formula>$Q$41&lt;&gt;2</formula>
    </cfRule>
  </conditionalFormatting>
  <conditionalFormatting sqref="S30:BL31">
    <cfRule type="expression" dxfId="40" priority="20">
      <formula>$Q$27&lt;&gt;2</formula>
    </cfRule>
  </conditionalFormatting>
  <conditionalFormatting sqref="S27:BL28">
    <cfRule type="expression" dxfId="39" priority="19">
      <formula>AND($Q$27&lt;&gt;"主",$Q$27&lt;&gt;2)</formula>
    </cfRule>
  </conditionalFormatting>
  <conditionalFormatting sqref="S34:BL34">
    <cfRule type="expression" dxfId="38" priority="17">
      <formula>$Q$33&lt;&gt;2</formula>
    </cfRule>
  </conditionalFormatting>
  <conditionalFormatting sqref="S33:BL33">
    <cfRule type="expression" dxfId="37" priority="16">
      <formula>AND($Q$33&lt;&gt;"主",$Q$33&lt;&gt;2)</formula>
    </cfRule>
  </conditionalFormatting>
  <conditionalFormatting sqref="S25:BL25">
    <cfRule type="expression" dxfId="36" priority="12">
      <formula>$Q$24&lt;&gt;2</formula>
    </cfRule>
  </conditionalFormatting>
  <conditionalFormatting sqref="S14:AB15">
    <cfRule type="expression" dxfId="35" priority="15">
      <formula>$Q$13&lt;&gt;2</formula>
    </cfRule>
  </conditionalFormatting>
  <conditionalFormatting sqref="AI62:AN62 AJ63:AN63 AW62:BA63">
    <cfRule type="expression" dxfId="34" priority="14">
      <formula>$AF$61="無"</formula>
    </cfRule>
  </conditionalFormatting>
  <conditionalFormatting sqref="K10 S10:BL10">
    <cfRule type="expression" dxfId="33" priority="9">
      <formula>$Q$9&lt;&gt;2</formula>
    </cfRule>
  </conditionalFormatting>
  <conditionalFormatting sqref="K9:P10 Q9:AB17">
    <cfRule type="containsBlanks" dxfId="32" priority="18">
      <formula>LEN(TRIM(K9))=0</formula>
    </cfRule>
  </conditionalFormatting>
  <conditionalFormatting sqref="Q24 S20:AE25 Q27 S27:AE28 S30:AE31 Q33 S33:AE34 Q36 S36:AE37 Q39 Q41 Q45 Q49 S39:AE52 Q56:R56 Q53:S53 Q54:R54 X53 Q55:S55 X55 AC53:AE56">
    <cfRule type="containsBlanks" dxfId="31" priority="25">
      <formula>LEN(TRIM(Q20))=0</formula>
    </cfRule>
  </conditionalFormatting>
  <conditionalFormatting sqref="H54:N54 H56:N56">
    <cfRule type="containsBlanks" dxfId="30" priority="11">
      <formula>LEN(TRIM(H54))=0</formula>
    </cfRule>
  </conditionalFormatting>
  <conditionalFormatting sqref="AC9:AG12 AJ9:AO12 AC13 AC16:AO17 AR9:AV10 AR11:AT12 AV11:AX12 AY9:BC10 BB11:BI12 AY13:BF15 AY16 BG16 AR17">
    <cfRule type="containsBlanks" dxfId="29" priority="13">
      <formula>LEN(TRIM(AC9))=0</formula>
    </cfRule>
  </conditionalFormatting>
  <conditionalFormatting sqref="AJ20:AV25 AZ20 AZ22 AZ24:BL25 AJ27:AV28 AZ27:BL28 AJ30:AV31 AZ30:BL31 AJ33:AV34 AZ33:BL34 AJ36:AV37 AZ36:BL37 AJ39 AZ39 AJ41 AZ41 AJ43 AZ43 AJ45 AZ45 AJ47 AZ47 AJ49 AZ49 AJ51 AZ51 AJ53 AZ53 AJ55 AZ55">
    <cfRule type="containsBlanks" dxfId="28" priority="26">
      <formula>LEN(TRIM(AJ20))=0</formula>
    </cfRule>
  </conditionalFormatting>
  <conditionalFormatting sqref="AF58:BL61 AI62:AN62 AJ63:AN63 AW62:BA63">
    <cfRule type="containsBlanks" dxfId="27" priority="27">
      <formula>LEN(TRIM(AF58))=0</formula>
    </cfRule>
  </conditionalFormatting>
  <conditionalFormatting sqref="S37:BL37">
    <cfRule type="expression" dxfId="26" priority="8">
      <formula>$Q$36&lt;&gt;2</formula>
    </cfRule>
  </conditionalFormatting>
  <dataValidations count="3">
    <dataValidation type="list" allowBlank="1" showInputMessage="1" showErrorMessage="1" sqref="Q27:R35 Q45:R52" xr:uid="{00000000-0002-0000-1000-000000000000}">
      <formula1>"主,2,設置無し"</formula1>
    </dataValidation>
    <dataValidation type="list" allowBlank="1" showInputMessage="1" showErrorMessage="1" sqref="Q9:R10 Q13 Q24:R26 Q41:R44 Q36:R38" xr:uid="{00000000-0002-0000-1000-000001000000}">
      <formula1>"主,2"</formula1>
    </dataValidation>
    <dataValidation type="list" allowBlank="1" showInputMessage="1" showErrorMessage="1" sqref="AF58:BL61" xr:uid="{00000000-0002-0000-1000-000002000000}">
      <formula1>"（有無を選択下さい）,有,無"</formula1>
    </dataValidation>
  </dataValidations>
  <hyperlinks>
    <hyperlink ref="A1" location="はじめに!A1" display="＜はじめにへ" xr:uid="{00000000-0004-0000-1000-000000000000}"/>
    <hyperlink ref="A1:E1" location="入力シート!Print_Area" display="＜入力シートへ" xr:uid="{00000000-0004-0000-1000-000001000000}"/>
    <hyperlink ref="BI1:BM1" location="'おわりに '!A1" display="おわりにへ＞" xr:uid="{00000000-0004-0000-1000-000002000000}"/>
  </hyperlinks>
  <pageMargins left="0.64" right="0.3" top="0.65" bottom="0.6" header="0.51200000000000001" footer="0.51200000000000001"/>
  <pageSetup paperSize="9" scale="63" orientation="portrait"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7" id="{1A63F302-95BF-4E80-9149-1B4C7BE521BF}">
            <xm:f>AND(はじめに!$AV$62&lt;&gt;"はい",はじめに!$AV$64&lt;&gt;"はい")</xm:f>
            <x14:dxf>
              <fill>
                <patternFill>
                  <bgColor theme="0" tint="-0.24994659260841701"/>
                </patternFill>
              </fill>
            </x14:dxf>
          </x14:cfRule>
          <xm:sqref>A57:BM66</xm:sqref>
        </x14:conditionalFormatting>
        <x14:conditionalFormatting xmlns:xm="http://schemas.microsoft.com/office/excel/2006/main">
          <x14:cfRule type="expression" priority="3" id="{47E2C809-D290-4C0E-9B16-C5C8273C2E01}">
            <xm:f>はじめに!$AV$62&lt;&gt;"はい"</xm:f>
            <x14:dxf>
              <fill>
                <patternFill>
                  <bgColor theme="0" tint="-0.24994659260841701"/>
                </patternFill>
              </fill>
            </x14:dxf>
          </x14:cfRule>
          <xm:sqref>A2:BM18</xm:sqref>
        </x14:conditionalFormatting>
        <x14:conditionalFormatting xmlns:xm="http://schemas.microsoft.com/office/excel/2006/main">
          <x14:cfRule type="expression" priority="2" id="{D8331F8C-9AE5-4FD7-BDBE-9F33009BB3D4}">
            <xm:f>はじめに!$AV$64&lt;&gt;"はい"</xm:f>
            <x14:dxf>
              <fill>
                <patternFill>
                  <bgColor theme="0" tint="-0.24994659260841701"/>
                </patternFill>
              </fill>
            </x14:dxf>
          </x14:cfRule>
          <xm:sqref>A19:BM56</xm:sqref>
        </x14:conditionalFormatting>
        <x14:conditionalFormatting xmlns:xm="http://schemas.microsoft.com/office/excel/2006/main">
          <x14:cfRule type="expression" priority="1" id="{AB83686F-96B1-4A11-B26F-79955DE17CE5}">
            <xm:f>入力シート!$E$57&lt;&gt;"有"</xm:f>
            <x14:dxf>
              <fill>
                <patternFill>
                  <bgColor theme="0" tint="-0.24994659260841701"/>
                </patternFill>
              </fill>
            </x14:dxf>
          </x14:cfRule>
          <xm:sqref>A1:BM20 A22:BM66 A21:AW21 BM21</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4"/>
  <dimension ref="A1:AF59"/>
  <sheetViews>
    <sheetView showGridLines="0" view="pageBreakPreview" zoomScale="70" zoomScaleNormal="70" zoomScaleSheetLayoutView="70" zoomScalePageLayoutView="55" workbookViewId="0">
      <pane ySplit="1" topLeftCell="A2" activePane="bottomLeft" state="frozen"/>
      <selection pane="bottomLeft" sqref="A1:B1"/>
    </sheetView>
  </sheetViews>
  <sheetFormatPr defaultColWidth="9" defaultRowHeight="13.5" x14ac:dyDescent="0.15"/>
  <cols>
    <col min="1" max="1" width="7" style="371" customWidth="1"/>
    <col min="2" max="2" width="3.875" style="371" customWidth="1"/>
    <col min="3" max="9" width="9" style="371"/>
    <col min="10" max="10" width="12" style="371" customWidth="1"/>
    <col min="11" max="11" width="6.5" style="371" customWidth="1"/>
    <col min="12" max="19" width="9" style="371"/>
    <col min="20" max="27" width="2.625" style="371" customWidth="1"/>
    <col min="28" max="29" width="9" style="371"/>
    <col min="30" max="31" width="9" style="371" hidden="1" customWidth="1"/>
    <col min="32" max="32" width="8.125" style="371" hidden="1" customWidth="1"/>
    <col min="33" max="33" width="9" style="371" customWidth="1"/>
    <col min="34" max="16384" width="9" style="371"/>
  </cols>
  <sheetData>
    <row r="1" spans="1:32" ht="20.100000000000001" customHeight="1" thickBot="1" x14ac:dyDescent="0.2">
      <c r="A1" s="1710" t="s">
        <v>164</v>
      </c>
      <c r="B1" s="1710"/>
      <c r="C1" s="1473"/>
      <c r="D1" s="1473"/>
      <c r="E1" s="1473"/>
      <c r="F1" s="2"/>
      <c r="H1" s="2"/>
      <c r="I1" s="20"/>
      <c r="J1" s="385" t="s">
        <v>281</v>
      </c>
      <c r="K1" s="386">
        <f>SUM(AF13:AF17)</f>
        <v>5</v>
      </c>
      <c r="L1" s="2" t="s">
        <v>1</v>
      </c>
      <c r="S1" s="1681" t="s">
        <v>211</v>
      </c>
      <c r="T1" s="1681"/>
      <c r="U1" s="3"/>
      <c r="V1" s="3"/>
      <c r="W1" s="3"/>
      <c r="X1" s="3"/>
      <c r="Y1" s="3"/>
      <c r="Z1" s="3"/>
      <c r="AA1" s="3"/>
    </row>
    <row r="2" spans="1:32" ht="14.25" thickTop="1" x14ac:dyDescent="0.15">
      <c r="T2" s="365" t="s">
        <v>212</v>
      </c>
      <c r="U2" s="365"/>
      <c r="V2" s="365"/>
      <c r="W2" s="365"/>
      <c r="X2" s="365"/>
      <c r="Y2" s="365"/>
      <c r="Z2" s="365"/>
      <c r="AA2" s="365"/>
    </row>
    <row r="4" spans="1:32" ht="14.25" thickBot="1" x14ac:dyDescent="0.2">
      <c r="A4" s="387"/>
      <c r="B4" s="387"/>
      <c r="C4" s="387"/>
      <c r="D4" s="387"/>
      <c r="E4" s="387"/>
      <c r="F4" s="387"/>
      <c r="G4" s="387"/>
      <c r="H4" s="387"/>
      <c r="I4" s="387"/>
      <c r="J4" s="387"/>
      <c r="K4" s="387"/>
      <c r="L4" s="387"/>
      <c r="M4" s="389" t="s">
        <v>181</v>
      </c>
      <c r="N4" s="387"/>
      <c r="O4" s="387"/>
      <c r="P4" s="387"/>
      <c r="Q4" s="387"/>
      <c r="R4" s="387"/>
      <c r="S4" s="387"/>
    </row>
    <row r="5" spans="1:32" ht="18.75" customHeight="1" x14ac:dyDescent="0.15">
      <c r="A5" s="390"/>
      <c r="B5" s="391"/>
      <c r="C5" s="391"/>
      <c r="D5" s="391"/>
      <c r="E5" s="391"/>
      <c r="F5" s="391"/>
      <c r="G5" s="391"/>
      <c r="H5" s="391"/>
      <c r="I5" s="391"/>
      <c r="J5" s="391"/>
      <c r="K5" s="391"/>
      <c r="L5" s="391"/>
      <c r="M5" s="391"/>
      <c r="N5" s="411"/>
      <c r="O5" s="1682" t="str">
        <f>IF(入力シート!E10="","",入力シート!E10)</f>
        <v/>
      </c>
      <c r="P5" s="1682"/>
      <c r="Q5" s="1682"/>
      <c r="R5" s="1682"/>
      <c r="S5" s="1682"/>
      <c r="T5" s="412"/>
    </row>
    <row r="6" spans="1:32" ht="22.5" customHeight="1" x14ac:dyDescent="0.2">
      <c r="A6" s="393"/>
      <c r="B6" s="387"/>
      <c r="C6" s="387"/>
      <c r="D6" s="387"/>
      <c r="E6" s="387"/>
      <c r="F6" s="387"/>
      <c r="G6" s="387"/>
      <c r="H6" s="387"/>
      <c r="I6" s="404"/>
      <c r="J6" s="387"/>
      <c r="K6" s="387"/>
      <c r="L6" s="387"/>
      <c r="M6" s="387"/>
      <c r="N6" s="387"/>
      <c r="O6" s="394" t="s">
        <v>182</v>
      </c>
      <c r="P6" s="395"/>
      <c r="Q6" s="1683" t="str">
        <f>IF(入力シート!E19="","",入力シート!E19)</f>
        <v/>
      </c>
      <c r="R6" s="1683"/>
      <c r="S6" s="1683"/>
      <c r="T6" s="409"/>
    </row>
    <row r="7" spans="1:32" ht="14.25" x14ac:dyDescent="0.15">
      <c r="A7" s="1684" t="s">
        <v>213</v>
      </c>
      <c r="B7" s="1704"/>
      <c r="C7" s="1685"/>
      <c r="D7" s="1685"/>
      <c r="E7" s="1685"/>
      <c r="F7" s="1685"/>
      <c r="G7" s="1685"/>
      <c r="H7" s="1685"/>
      <c r="I7" s="1685"/>
      <c r="J7" s="1685"/>
      <c r="K7" s="1685"/>
      <c r="L7" s="1685"/>
      <c r="M7" s="1685"/>
      <c r="N7" s="1685"/>
      <c r="O7" s="1685"/>
      <c r="P7" s="1685"/>
      <c r="Q7" s="1685"/>
      <c r="R7" s="1685"/>
      <c r="S7" s="1685"/>
      <c r="T7" s="409"/>
    </row>
    <row r="8" spans="1:32" ht="14.25" x14ac:dyDescent="0.15">
      <c r="A8" s="397"/>
      <c r="B8" s="548"/>
      <c r="C8" s="543"/>
      <c r="D8" s="543"/>
      <c r="E8" s="543"/>
      <c r="F8" s="543"/>
      <c r="G8" s="543"/>
      <c r="H8" s="543"/>
      <c r="I8" s="543"/>
      <c r="J8" s="543"/>
      <c r="K8" s="543"/>
      <c r="L8" s="543"/>
      <c r="M8" s="543"/>
      <c r="N8" s="543"/>
      <c r="O8" s="543"/>
      <c r="P8" s="543"/>
      <c r="Q8" s="543"/>
      <c r="R8" s="543"/>
      <c r="S8" s="543"/>
      <c r="T8" s="409"/>
    </row>
    <row r="9" spans="1:32" ht="16.5" x14ac:dyDescent="0.15">
      <c r="A9" s="398"/>
      <c r="B9" s="413" t="s">
        <v>214</v>
      </c>
      <c r="C9" s="413"/>
      <c r="D9" s="399"/>
      <c r="E9" s="399"/>
      <c r="F9" s="413"/>
      <c r="G9" s="413"/>
      <c r="H9" s="399"/>
      <c r="I9" s="399"/>
      <c r="J9" s="399"/>
      <c r="K9" s="399"/>
      <c r="L9" s="399"/>
      <c r="M9" s="399"/>
      <c r="N9" s="399"/>
      <c r="O9" s="399"/>
      <c r="P9" s="399"/>
      <c r="Q9" s="399"/>
      <c r="R9" s="399"/>
      <c r="S9" s="549"/>
      <c r="T9" s="409"/>
      <c r="AD9" s="402" t="s">
        <v>169</v>
      </c>
      <c r="AE9" s="402" t="s">
        <v>210</v>
      </c>
      <c r="AF9" s="402" t="s">
        <v>170</v>
      </c>
    </row>
    <row r="10" spans="1:32" ht="16.5" x14ac:dyDescent="0.15">
      <c r="A10" s="398"/>
      <c r="B10" s="413" t="s">
        <v>372</v>
      </c>
      <c r="C10" s="413"/>
      <c r="D10" s="399"/>
      <c r="E10" s="399"/>
      <c r="F10" s="413"/>
      <c r="G10" s="413"/>
      <c r="H10" s="399"/>
      <c r="I10" s="399"/>
      <c r="J10" s="399"/>
      <c r="K10" s="399"/>
      <c r="L10" s="399"/>
      <c r="M10" s="399"/>
      <c r="N10" s="399"/>
      <c r="O10" s="399"/>
      <c r="P10" s="399"/>
      <c r="Q10" s="399"/>
      <c r="R10" s="399"/>
      <c r="S10" s="549"/>
      <c r="T10" s="409"/>
      <c r="AD10" s="402"/>
      <c r="AE10" s="402"/>
      <c r="AF10" s="402"/>
    </row>
    <row r="11" spans="1:32" ht="16.5" x14ac:dyDescent="0.15">
      <c r="A11" s="398"/>
      <c r="B11" s="413"/>
      <c r="C11" s="413"/>
      <c r="D11" s="399"/>
      <c r="E11" s="399"/>
      <c r="F11" s="413"/>
      <c r="G11" s="413"/>
      <c r="H11" s="399"/>
      <c r="I11" s="399"/>
      <c r="J11" s="399"/>
      <c r="K11" s="399"/>
      <c r="L11" s="399"/>
      <c r="M11" s="399"/>
      <c r="N11" s="399"/>
      <c r="O11" s="399"/>
      <c r="P11" s="399"/>
      <c r="Q11" s="399"/>
      <c r="R11" s="399"/>
      <c r="S11" s="549"/>
      <c r="T11" s="409"/>
      <c r="AD11" s="402"/>
      <c r="AE11" s="402"/>
      <c r="AF11" s="402"/>
    </row>
    <row r="12" spans="1:32" ht="20.25" thickBot="1" x14ac:dyDescent="0.2">
      <c r="A12" s="414"/>
      <c r="B12" s="413" t="s">
        <v>374</v>
      </c>
      <c r="C12" s="546"/>
      <c r="D12" s="546"/>
      <c r="E12" s="546"/>
      <c r="F12" s="546"/>
      <c r="G12" s="546"/>
      <c r="H12" s="546"/>
      <c r="I12" s="546"/>
      <c r="J12" s="546"/>
      <c r="K12" s="546"/>
      <c r="L12" s="546"/>
      <c r="M12" s="546"/>
      <c r="N12" s="404"/>
      <c r="O12" s="404"/>
      <c r="P12" s="404"/>
      <c r="Q12" s="404"/>
      <c r="R12" s="404"/>
      <c r="S12" s="550"/>
      <c r="T12" s="409"/>
      <c r="AD12" s="415"/>
    </row>
    <row r="13" spans="1:32" ht="15.6" customHeight="1" x14ac:dyDescent="0.15">
      <c r="A13" s="414"/>
      <c r="B13" s="416">
        <v>1</v>
      </c>
      <c r="C13" s="1705" t="s">
        <v>215</v>
      </c>
      <c r="D13" s="1706"/>
      <c r="E13" s="1706"/>
      <c r="F13" s="1706"/>
      <c r="G13" s="1706"/>
      <c r="H13" s="1706"/>
      <c r="I13" s="1706"/>
      <c r="J13" s="1706"/>
      <c r="K13" s="1706"/>
      <c r="L13" s="1706"/>
      <c r="M13" s="1706"/>
      <c r="N13" s="1707" t="s">
        <v>368</v>
      </c>
      <c r="O13" s="1708"/>
      <c r="P13" s="1708"/>
      <c r="Q13" s="1708"/>
      <c r="R13" s="1709"/>
      <c r="T13" s="409"/>
      <c r="AD13" s="371">
        <v>1</v>
      </c>
      <c r="AE13" s="371">
        <f>IF(OR(N13="",N13="確認して✓をご選択ください"),0,1)</f>
        <v>0</v>
      </c>
      <c r="AF13" s="371">
        <f>AD13-AE13</f>
        <v>1</v>
      </c>
    </row>
    <row r="14" spans="1:32" ht="15.6" customHeight="1" x14ac:dyDescent="0.15">
      <c r="A14" s="414"/>
      <c r="B14" s="417">
        <v>2</v>
      </c>
      <c r="C14" s="1699" t="s">
        <v>216</v>
      </c>
      <c r="D14" s="1700"/>
      <c r="E14" s="1700"/>
      <c r="F14" s="1700"/>
      <c r="G14" s="1700"/>
      <c r="H14" s="1700"/>
      <c r="I14" s="1700"/>
      <c r="J14" s="1700"/>
      <c r="K14" s="1700"/>
      <c r="L14" s="1700"/>
      <c r="M14" s="1700"/>
      <c r="N14" s="1701" t="s">
        <v>368</v>
      </c>
      <c r="O14" s="1702"/>
      <c r="P14" s="1702"/>
      <c r="Q14" s="1702"/>
      <c r="R14" s="1703"/>
      <c r="T14" s="409"/>
      <c r="AD14" s="371">
        <v>1</v>
      </c>
      <c r="AE14" s="371">
        <f>IF(OR(N14="",N14="確認して✓をご選択ください"),0,1)</f>
        <v>0</v>
      </c>
      <c r="AF14" s="371">
        <f>AD14-AE14</f>
        <v>1</v>
      </c>
    </row>
    <row r="15" spans="1:32" ht="15.6" customHeight="1" x14ac:dyDescent="0.15">
      <c r="A15" s="414"/>
      <c r="B15" s="417">
        <v>3</v>
      </c>
      <c r="C15" s="1699" t="s">
        <v>217</v>
      </c>
      <c r="D15" s="1700"/>
      <c r="E15" s="1700"/>
      <c r="F15" s="1700"/>
      <c r="G15" s="1700"/>
      <c r="H15" s="1700"/>
      <c r="I15" s="1700"/>
      <c r="J15" s="1700"/>
      <c r="K15" s="1700"/>
      <c r="L15" s="1700"/>
      <c r="M15" s="1700"/>
      <c r="N15" s="1701" t="s">
        <v>368</v>
      </c>
      <c r="O15" s="1702"/>
      <c r="P15" s="1702"/>
      <c r="Q15" s="1702"/>
      <c r="R15" s="1703"/>
      <c r="T15" s="409"/>
      <c r="AD15" s="371">
        <v>1</v>
      </c>
      <c r="AE15" s="371">
        <f>IF(OR(N15="",N15="確認して✓をご選択ください"),0,1)</f>
        <v>0</v>
      </c>
      <c r="AF15" s="371">
        <f>AD15-AE15</f>
        <v>1</v>
      </c>
    </row>
    <row r="16" spans="1:32" ht="15.6" customHeight="1" x14ac:dyDescent="0.15">
      <c r="A16" s="414"/>
      <c r="B16" s="417">
        <v>4</v>
      </c>
      <c r="C16" s="1699" t="s">
        <v>218</v>
      </c>
      <c r="D16" s="1700"/>
      <c r="E16" s="1700"/>
      <c r="F16" s="1700"/>
      <c r="G16" s="1700"/>
      <c r="H16" s="1700"/>
      <c r="I16" s="1700"/>
      <c r="J16" s="1700"/>
      <c r="K16" s="1700"/>
      <c r="L16" s="1700"/>
      <c r="M16" s="1700"/>
      <c r="N16" s="1701" t="s">
        <v>368</v>
      </c>
      <c r="O16" s="1702"/>
      <c r="P16" s="1702"/>
      <c r="Q16" s="1702"/>
      <c r="R16" s="1703"/>
      <c r="T16" s="409"/>
      <c r="AD16" s="371">
        <v>1</v>
      </c>
      <c r="AE16" s="371">
        <f>IF(OR(N16="",N16="確認して✓をご選択ください"),0,1)</f>
        <v>0</v>
      </c>
      <c r="AF16" s="371">
        <f>AD16-AE16</f>
        <v>1</v>
      </c>
    </row>
    <row r="17" spans="1:32" ht="15.6" customHeight="1" thickBot="1" x14ac:dyDescent="0.2">
      <c r="A17" s="414"/>
      <c r="B17" s="418">
        <v>5</v>
      </c>
      <c r="C17" s="1692" t="s">
        <v>336</v>
      </c>
      <c r="D17" s="1693"/>
      <c r="E17" s="1693"/>
      <c r="F17" s="1693"/>
      <c r="G17" s="1693"/>
      <c r="H17" s="1693"/>
      <c r="I17" s="1693"/>
      <c r="J17" s="1693"/>
      <c r="K17" s="1693"/>
      <c r="L17" s="1693"/>
      <c r="M17" s="1693"/>
      <c r="N17" s="1696" t="s">
        <v>368</v>
      </c>
      <c r="O17" s="1697"/>
      <c r="P17" s="1697"/>
      <c r="Q17" s="1697"/>
      <c r="R17" s="1698"/>
      <c r="T17" s="409"/>
      <c r="AD17" s="371">
        <v>1</v>
      </c>
      <c r="AE17" s="371">
        <f>IF(OR(N17="",N17="確認して✓をご選択ください"),0,1)</f>
        <v>0</v>
      </c>
      <c r="AF17" s="371">
        <f>AD17-AE17</f>
        <v>1</v>
      </c>
    </row>
    <row r="18" spans="1:32" x14ac:dyDescent="0.15">
      <c r="A18" s="393"/>
      <c r="B18" s="387"/>
      <c r="C18" s="387"/>
      <c r="D18" s="387"/>
      <c r="E18" s="387"/>
      <c r="F18" s="387"/>
      <c r="G18" s="387"/>
      <c r="H18" s="387"/>
      <c r="I18" s="387"/>
      <c r="J18" s="387"/>
      <c r="K18" s="387"/>
      <c r="L18" s="387"/>
      <c r="M18" s="387"/>
      <c r="N18" s="387"/>
      <c r="O18" s="387"/>
      <c r="P18" s="387"/>
      <c r="Q18" s="387"/>
      <c r="R18" s="387"/>
      <c r="T18" s="409"/>
    </row>
    <row r="19" spans="1:32" x14ac:dyDescent="0.15">
      <c r="A19" s="393"/>
      <c r="B19" s="387"/>
      <c r="C19" s="387" t="s">
        <v>219</v>
      </c>
      <c r="D19" s="387"/>
      <c r="E19" s="387"/>
      <c r="F19" s="387"/>
      <c r="G19" s="387"/>
      <c r="H19" s="387"/>
      <c r="I19" s="387"/>
      <c r="J19" s="387"/>
      <c r="K19" s="387"/>
      <c r="L19" s="387"/>
      <c r="M19" s="387"/>
      <c r="N19" s="387"/>
      <c r="O19" s="387"/>
      <c r="P19" s="387"/>
      <c r="Q19" s="387"/>
      <c r="R19" s="387"/>
      <c r="T19" s="409"/>
    </row>
    <row r="20" spans="1:32" x14ac:dyDescent="0.15">
      <c r="A20" s="379"/>
      <c r="C20" s="419"/>
      <c r="D20" s="420"/>
      <c r="E20" s="420"/>
      <c r="F20" s="420"/>
      <c r="G20" s="420"/>
      <c r="H20" s="420"/>
      <c r="I20" s="420"/>
      <c r="J20" s="420"/>
      <c r="K20" s="420"/>
      <c r="L20" s="420"/>
      <c r="M20" s="420"/>
      <c r="N20" s="420"/>
      <c r="O20" s="420"/>
      <c r="P20" s="420"/>
      <c r="Q20" s="420"/>
      <c r="R20" s="421"/>
      <c r="T20" s="409"/>
    </row>
    <row r="21" spans="1:32" x14ac:dyDescent="0.15">
      <c r="A21" s="379"/>
      <c r="C21" s="422"/>
      <c r="R21" s="423"/>
      <c r="T21" s="409"/>
    </row>
    <row r="22" spans="1:32" x14ac:dyDescent="0.15">
      <c r="A22" s="379"/>
      <c r="C22" s="422"/>
      <c r="R22" s="423"/>
      <c r="T22" s="409"/>
    </row>
    <row r="23" spans="1:32" x14ac:dyDescent="0.15">
      <c r="A23" s="379"/>
      <c r="C23" s="422"/>
      <c r="R23" s="423"/>
      <c r="T23" s="409"/>
    </row>
    <row r="24" spans="1:32" x14ac:dyDescent="0.15">
      <c r="A24" s="379"/>
      <c r="C24" s="422"/>
      <c r="R24" s="423"/>
      <c r="T24" s="409"/>
    </row>
    <row r="25" spans="1:32" x14ac:dyDescent="0.15">
      <c r="A25" s="379"/>
      <c r="C25" s="422"/>
      <c r="R25" s="423"/>
      <c r="T25" s="409"/>
    </row>
    <row r="26" spans="1:32" x14ac:dyDescent="0.15">
      <c r="A26" s="379"/>
      <c r="C26" s="422"/>
      <c r="R26" s="423"/>
      <c r="T26" s="409"/>
    </row>
    <row r="27" spans="1:32" x14ac:dyDescent="0.15">
      <c r="A27" s="379"/>
      <c r="C27" s="422"/>
      <c r="R27" s="423"/>
      <c r="T27" s="409"/>
    </row>
    <row r="28" spans="1:32" x14ac:dyDescent="0.15">
      <c r="A28" s="379"/>
      <c r="C28" s="422"/>
      <c r="R28" s="423"/>
      <c r="T28" s="409"/>
    </row>
    <row r="29" spans="1:32" x14ac:dyDescent="0.15">
      <c r="A29" s="379"/>
      <c r="C29" s="422"/>
      <c r="R29" s="423"/>
      <c r="T29" s="409"/>
    </row>
    <row r="30" spans="1:32" x14ac:dyDescent="0.15">
      <c r="A30" s="379"/>
      <c r="C30" s="422"/>
      <c r="R30" s="423"/>
      <c r="T30" s="409"/>
    </row>
    <row r="31" spans="1:32" x14ac:dyDescent="0.15">
      <c r="A31" s="379"/>
      <c r="C31" s="422"/>
      <c r="R31" s="423"/>
      <c r="T31" s="409"/>
    </row>
    <row r="32" spans="1:32" x14ac:dyDescent="0.15">
      <c r="A32" s="379"/>
      <c r="C32" s="422"/>
      <c r="R32" s="423"/>
      <c r="T32" s="409"/>
    </row>
    <row r="33" spans="1:31" x14ac:dyDescent="0.15">
      <c r="A33" s="379"/>
      <c r="C33" s="422"/>
      <c r="R33" s="423"/>
      <c r="T33" s="409"/>
    </row>
    <row r="34" spans="1:31" x14ac:dyDescent="0.15">
      <c r="A34" s="379"/>
      <c r="C34" s="422"/>
      <c r="R34" s="423"/>
      <c r="T34" s="409"/>
    </row>
    <row r="35" spans="1:31" x14ac:dyDescent="0.15">
      <c r="A35" s="379"/>
      <c r="C35" s="422"/>
      <c r="R35" s="423"/>
      <c r="T35" s="409"/>
    </row>
    <row r="36" spans="1:31" x14ac:dyDescent="0.15">
      <c r="A36" s="379"/>
      <c r="C36" s="422"/>
      <c r="R36" s="423"/>
      <c r="T36" s="409"/>
    </row>
    <row r="37" spans="1:31" x14ac:dyDescent="0.15">
      <c r="A37" s="379"/>
      <c r="C37" s="422"/>
      <c r="R37" s="423"/>
      <c r="T37" s="409"/>
    </row>
    <row r="38" spans="1:31" x14ac:dyDescent="0.15">
      <c r="A38" s="379"/>
      <c r="C38" s="422"/>
      <c r="R38" s="423"/>
      <c r="T38" s="409"/>
    </row>
    <row r="39" spans="1:31" x14ac:dyDescent="0.15">
      <c r="A39" s="379"/>
      <c r="C39" s="422"/>
      <c r="R39" s="423"/>
      <c r="T39" s="409"/>
    </row>
    <row r="40" spans="1:31" x14ac:dyDescent="0.15">
      <c r="A40" s="379"/>
      <c r="C40" s="422"/>
      <c r="R40" s="423"/>
      <c r="T40" s="409"/>
    </row>
    <row r="41" spans="1:31" x14ac:dyDescent="0.15">
      <c r="A41" s="379"/>
      <c r="C41" s="422"/>
      <c r="R41" s="423"/>
      <c r="T41" s="409"/>
    </row>
    <row r="42" spans="1:31" x14ac:dyDescent="0.15">
      <c r="A42" s="379"/>
      <c r="C42" s="422"/>
      <c r="R42" s="423"/>
      <c r="T42" s="409"/>
      <c r="AC42" s="402"/>
      <c r="AD42" s="402"/>
      <c r="AE42" s="402"/>
    </row>
    <row r="43" spans="1:31" ht="13.15" customHeight="1" x14ac:dyDescent="0.15">
      <c r="A43" s="379"/>
      <c r="C43" s="424"/>
      <c r="D43" s="415"/>
      <c r="E43" s="415"/>
      <c r="F43" s="415"/>
      <c r="G43" s="415"/>
      <c r="H43" s="415"/>
      <c r="I43" s="415"/>
      <c r="J43" s="415"/>
      <c r="K43" s="415"/>
      <c r="L43" s="415"/>
      <c r="M43" s="415"/>
      <c r="N43" s="1694"/>
      <c r="O43" s="1694"/>
      <c r="P43" s="1694"/>
      <c r="Q43" s="1694"/>
      <c r="R43" s="1695"/>
      <c r="T43" s="409"/>
    </row>
    <row r="44" spans="1:31" ht="13.15" customHeight="1" x14ac:dyDescent="0.15">
      <c r="A44" s="379"/>
      <c r="C44" s="422"/>
      <c r="N44" s="1694"/>
      <c r="O44" s="1694"/>
      <c r="P44" s="1694"/>
      <c r="Q44" s="1694"/>
      <c r="R44" s="1695"/>
      <c r="T44" s="409"/>
    </row>
    <row r="45" spans="1:31" ht="13.15" customHeight="1" x14ac:dyDescent="0.15">
      <c r="A45" s="379"/>
      <c r="C45" s="422"/>
      <c r="N45" s="1694"/>
      <c r="O45" s="1694"/>
      <c r="P45" s="1694"/>
      <c r="Q45" s="1694"/>
      <c r="R45" s="1695"/>
      <c r="T45" s="409"/>
    </row>
    <row r="46" spans="1:31" ht="13.15" customHeight="1" x14ac:dyDescent="0.15">
      <c r="A46" s="379"/>
      <c r="C46" s="424"/>
      <c r="D46" s="415"/>
      <c r="E46" s="415"/>
      <c r="F46" s="415"/>
      <c r="G46" s="415"/>
      <c r="H46" s="415"/>
      <c r="I46" s="415"/>
      <c r="J46" s="415"/>
      <c r="K46" s="415"/>
      <c r="L46" s="415"/>
      <c r="M46" s="415"/>
      <c r="N46" s="1694"/>
      <c r="O46" s="1694"/>
      <c r="P46" s="1694"/>
      <c r="Q46" s="1694"/>
      <c r="R46" s="1695"/>
      <c r="T46" s="409"/>
    </row>
    <row r="47" spans="1:31" ht="13.15" customHeight="1" x14ac:dyDescent="0.15">
      <c r="A47" s="379"/>
      <c r="C47" s="424"/>
      <c r="D47" s="415"/>
      <c r="E47" s="415"/>
      <c r="F47" s="415"/>
      <c r="G47" s="415"/>
      <c r="H47" s="415"/>
      <c r="I47" s="415"/>
      <c r="J47" s="415"/>
      <c r="K47" s="415"/>
      <c r="L47" s="415"/>
      <c r="M47" s="415"/>
      <c r="N47" s="1694"/>
      <c r="O47" s="1694"/>
      <c r="P47" s="1694"/>
      <c r="Q47" s="1694"/>
      <c r="R47" s="1695"/>
      <c r="T47" s="409"/>
    </row>
    <row r="48" spans="1:31" ht="13.15" customHeight="1" x14ac:dyDescent="0.15">
      <c r="A48" s="379"/>
      <c r="C48" s="424"/>
      <c r="D48" s="415"/>
      <c r="E48" s="415"/>
      <c r="F48" s="415"/>
      <c r="G48" s="415"/>
      <c r="H48" s="415"/>
      <c r="I48" s="415"/>
      <c r="J48" s="415"/>
      <c r="K48" s="415"/>
      <c r="L48" s="415"/>
      <c r="M48" s="415"/>
      <c r="N48" s="1694"/>
      <c r="O48" s="1694"/>
      <c r="P48" s="1694"/>
      <c r="Q48" s="1694"/>
      <c r="R48" s="1695"/>
      <c r="T48" s="409"/>
    </row>
    <row r="49" spans="1:20" ht="13.15" customHeight="1" x14ac:dyDescent="0.15">
      <c r="A49" s="379"/>
      <c r="C49" s="424"/>
      <c r="D49" s="415"/>
      <c r="E49" s="415"/>
      <c r="F49" s="415"/>
      <c r="G49" s="415"/>
      <c r="H49" s="415"/>
      <c r="I49" s="415"/>
      <c r="J49" s="415"/>
      <c r="K49" s="415"/>
      <c r="L49" s="415"/>
      <c r="M49" s="415"/>
      <c r="N49" s="1694"/>
      <c r="O49" s="1694"/>
      <c r="P49" s="1694"/>
      <c r="Q49" s="1694"/>
      <c r="R49" s="1695"/>
      <c r="T49" s="409"/>
    </row>
    <row r="50" spans="1:20" x14ac:dyDescent="0.15">
      <c r="A50" s="379"/>
      <c r="C50" s="422"/>
      <c r="R50" s="423"/>
      <c r="T50" s="409"/>
    </row>
    <row r="51" spans="1:20" x14ac:dyDescent="0.15">
      <c r="A51" s="379"/>
      <c r="C51" s="422"/>
      <c r="R51" s="423"/>
      <c r="T51" s="409"/>
    </row>
    <row r="52" spans="1:20" x14ac:dyDescent="0.15">
      <c r="A52" s="379"/>
      <c r="C52" s="422"/>
      <c r="R52" s="423"/>
      <c r="T52" s="409"/>
    </row>
    <row r="53" spans="1:20" x14ac:dyDescent="0.15">
      <c r="A53" s="379"/>
      <c r="C53" s="422"/>
      <c r="R53" s="423"/>
      <c r="T53" s="409"/>
    </row>
    <row r="54" spans="1:20" x14ac:dyDescent="0.15">
      <c r="A54" s="379"/>
      <c r="C54" s="422"/>
      <c r="R54" s="423"/>
      <c r="T54" s="409"/>
    </row>
    <row r="55" spans="1:20" x14ac:dyDescent="0.15">
      <c r="A55" s="379"/>
      <c r="C55" s="791" t="s">
        <v>1118</v>
      </c>
      <c r="R55" s="423"/>
      <c r="T55" s="409"/>
    </row>
    <row r="56" spans="1:20" x14ac:dyDescent="0.15">
      <c r="A56" s="379"/>
      <c r="C56" s="791" t="s">
        <v>1321</v>
      </c>
      <c r="R56" s="423"/>
      <c r="T56" s="409"/>
    </row>
    <row r="57" spans="1:20" x14ac:dyDescent="0.15">
      <c r="A57" s="379"/>
      <c r="C57" s="792" t="s">
        <v>1119</v>
      </c>
      <c r="D57" s="426"/>
      <c r="E57" s="426"/>
      <c r="F57" s="426"/>
      <c r="G57" s="426"/>
      <c r="H57" s="426"/>
      <c r="I57" s="426"/>
      <c r="J57" s="426"/>
      <c r="K57" s="426"/>
      <c r="L57" s="426"/>
      <c r="M57" s="426"/>
      <c r="N57" s="426"/>
      <c r="O57" s="426"/>
      <c r="P57" s="426"/>
      <c r="Q57" s="426"/>
      <c r="R57" s="427"/>
      <c r="T57" s="409"/>
    </row>
    <row r="58" spans="1:20" ht="14.25" thickBot="1" x14ac:dyDescent="0.2">
      <c r="A58" s="428"/>
      <c r="B58" s="410"/>
      <c r="C58" s="429"/>
      <c r="D58" s="410"/>
      <c r="E58" s="410"/>
      <c r="F58" s="410"/>
      <c r="G58" s="410"/>
      <c r="H58" s="410"/>
      <c r="I58" s="410"/>
      <c r="J58" s="410"/>
      <c r="K58" s="410"/>
      <c r="L58" s="410"/>
      <c r="M58" s="410"/>
      <c r="N58" s="410"/>
      <c r="O58" s="410"/>
      <c r="P58" s="410"/>
      <c r="Q58" s="410"/>
      <c r="R58" s="410"/>
      <c r="S58" s="410"/>
      <c r="T58" s="430"/>
    </row>
    <row r="59" spans="1:20" x14ac:dyDescent="0.15">
      <c r="A59" s="551"/>
      <c r="B59" s="551"/>
      <c r="C59" s="551"/>
      <c r="D59" s="551"/>
      <c r="E59" s="551"/>
      <c r="F59" s="551"/>
      <c r="G59" s="551"/>
      <c r="H59" s="551"/>
      <c r="I59" s="551"/>
      <c r="J59" s="551"/>
      <c r="K59" s="551"/>
      <c r="L59" s="551"/>
      <c r="M59" s="551"/>
      <c r="N59" s="551"/>
      <c r="O59" s="551"/>
      <c r="P59" s="551"/>
      <c r="Q59" s="551"/>
      <c r="R59" s="551"/>
      <c r="S59" s="551"/>
      <c r="T59" s="551"/>
    </row>
  </sheetData>
  <sheetProtection algorithmName="SHA-512" hashValue="scsqwGPVcen0BMbegOw0xmBme/nxGxQwWnNMEpJDCFfMtBKAlBWFu+GyPusiiXYqrL97IJ76LWkrp1WijfFwEw==" saltValue="8NNNxhclUEO4qBXJ5sVLhw==" spinCount="100000" sheet="1" scenarios="1" formatColumns="0" formatRows="0" insertColumns="0" insertRows="0" deleteColumns="0" deleteRows="0"/>
  <mergeCells count="23">
    <mergeCell ref="C16:M16"/>
    <mergeCell ref="S1:T1"/>
    <mergeCell ref="Q6:S6"/>
    <mergeCell ref="N14:R14"/>
    <mergeCell ref="N15:R15"/>
    <mergeCell ref="A7:S7"/>
    <mergeCell ref="C13:M13"/>
    <mergeCell ref="C14:M14"/>
    <mergeCell ref="C15:M15"/>
    <mergeCell ref="N13:R13"/>
    <mergeCell ref="N16:R16"/>
    <mergeCell ref="O5:S5"/>
    <mergeCell ref="A1:B1"/>
    <mergeCell ref="C1:E1"/>
    <mergeCell ref="C17:M17"/>
    <mergeCell ref="N49:R49"/>
    <mergeCell ref="N47:R47"/>
    <mergeCell ref="N46:R46"/>
    <mergeCell ref="N43:R43"/>
    <mergeCell ref="N45:R45"/>
    <mergeCell ref="N44:R44"/>
    <mergeCell ref="N48:R48"/>
    <mergeCell ref="N17:R17"/>
  </mergeCells>
  <phoneticPr fontId="2"/>
  <conditionalFormatting sqref="N13 N14:R17">
    <cfRule type="cellIs" dxfId="21" priority="28" operator="equal">
      <formula>"確認して✓をご選択ください"</formula>
    </cfRule>
    <cfRule type="containsBlanks" dxfId="20" priority="30">
      <formula>LEN(TRIM(N13))=0</formula>
    </cfRule>
  </conditionalFormatting>
  <dataValidations count="1">
    <dataValidation type="list" allowBlank="1" showInputMessage="1" showErrorMessage="1" sqref="N13:R17" xr:uid="{00000000-0002-0000-1100-000000000000}">
      <formula1>"確認して✓をご選択ください,✓"</formula1>
    </dataValidation>
  </dataValidations>
  <hyperlinks>
    <hyperlink ref="A1" location="はじめに!A1" display="＜はじめにへ" xr:uid="{00000000-0004-0000-1100-000000000000}"/>
    <hyperlink ref="S1:T1" location="'おわりに '!A1" display="おわりにへ" xr:uid="{00000000-0004-0000-1100-000001000000}"/>
    <hyperlink ref="A1:B1" location="入力シート!Print_Area" display="＜入力シートへ" xr:uid="{00000000-0004-0000-1100-000002000000}"/>
  </hyperlinks>
  <pageMargins left="0.74803149606299213" right="0.27559055118110237" top="0.27559055118110237" bottom="0.31496062992125984" header="0.19685039370078741" footer="0.19685039370078741"/>
  <pageSetup paperSize="9" scale="74" orientation="landscape"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1" id="{3070942D-9D9F-4ECF-968D-B77A2B5EFEEB}">
            <xm:f>入力シート!#REF!="いいえ"</xm:f>
            <x14:dxf>
              <fill>
                <patternFill>
                  <bgColor theme="0" tint="-0.34998626667073579"/>
                </patternFill>
              </fill>
            </x14:dxf>
          </x14:cfRule>
          <x14:cfRule type="expression" priority="2" id="{871F0983-F4AF-4862-B254-09C30C4771D9}">
            <xm:f>入力シート!#REF!="はい"</xm:f>
            <x14:dxf>
              <fill>
                <patternFill>
                  <bgColor theme="0" tint="-0.34998626667073579"/>
                </patternFill>
              </fill>
            </x14:dxf>
          </x14:cfRule>
          <xm:sqref>Q6:S6</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5"/>
  <dimension ref="A1:AC55"/>
  <sheetViews>
    <sheetView showGridLines="0" view="pageBreakPreview" zoomScale="70" zoomScaleNormal="70" zoomScaleSheetLayoutView="70" zoomScalePageLayoutView="55" workbookViewId="0">
      <selection sqref="A1:B1"/>
    </sheetView>
  </sheetViews>
  <sheetFormatPr defaultColWidth="9" defaultRowHeight="13.5" x14ac:dyDescent="0.15"/>
  <cols>
    <col min="1" max="1" width="7.625" style="371" customWidth="1"/>
    <col min="2" max="2" width="9" style="371" customWidth="1"/>
    <col min="3" max="3" width="2.5" style="371" customWidth="1"/>
    <col min="4" max="18" width="9" style="371"/>
    <col min="19" max="19" width="7.625" style="371" customWidth="1"/>
    <col min="20" max="20" width="0.5" style="371" customWidth="1"/>
    <col min="21" max="25" width="9" style="371"/>
    <col min="26" max="29" width="9" style="371" hidden="1" customWidth="1"/>
    <col min="30" max="16384" width="9" style="371"/>
  </cols>
  <sheetData>
    <row r="1" spans="1:29" ht="20.100000000000001" customHeight="1" thickBot="1" x14ac:dyDescent="0.2">
      <c r="A1" s="1689" t="s">
        <v>164</v>
      </c>
      <c r="B1" s="1689"/>
      <c r="C1" s="1473"/>
      <c r="D1" s="1473"/>
      <c r="E1" s="1473"/>
      <c r="F1" s="2"/>
      <c r="G1" s="402"/>
      <c r="H1" s="2"/>
      <c r="I1" s="20"/>
      <c r="J1" s="385" t="s">
        <v>281</v>
      </c>
      <c r="K1" s="363">
        <f>SUM(AC15:AC15)</f>
        <v>1</v>
      </c>
      <c r="L1" s="2" t="s">
        <v>1</v>
      </c>
      <c r="R1" s="1681" t="s">
        <v>179</v>
      </c>
      <c r="S1" s="1681"/>
      <c r="T1" s="154"/>
    </row>
    <row r="2" spans="1:29" ht="14.25" thickTop="1" x14ac:dyDescent="0.15">
      <c r="A2" s="387"/>
      <c r="B2" s="387"/>
      <c r="C2" s="387"/>
      <c r="D2" s="387"/>
      <c r="E2" s="387"/>
      <c r="F2" s="387"/>
      <c r="G2" s="387"/>
      <c r="H2" s="387"/>
      <c r="I2" s="387"/>
      <c r="J2" s="387"/>
      <c r="K2" s="387"/>
      <c r="L2" s="387"/>
      <c r="M2" s="387"/>
      <c r="N2" s="387"/>
      <c r="O2" s="387"/>
      <c r="P2" s="387"/>
      <c r="Q2" s="387"/>
      <c r="R2" s="387"/>
      <c r="S2" s="387"/>
      <c r="T2" s="388" t="s">
        <v>220</v>
      </c>
    </row>
    <row r="3" spans="1:29" x14ac:dyDescent="0.15">
      <c r="A3" s="387"/>
      <c r="B3" s="387"/>
      <c r="C3" s="387"/>
      <c r="D3" s="387"/>
      <c r="E3" s="387"/>
      <c r="F3" s="387"/>
      <c r="G3" s="387"/>
      <c r="H3" s="387"/>
      <c r="I3" s="387"/>
      <c r="J3" s="387"/>
      <c r="K3" s="387"/>
      <c r="L3" s="387"/>
      <c r="M3" s="387"/>
      <c r="N3" s="387"/>
      <c r="O3" s="387"/>
      <c r="P3" s="387"/>
      <c r="Q3" s="387"/>
      <c r="R3" s="387"/>
      <c r="S3" s="387"/>
      <c r="T3" s="387"/>
    </row>
    <row r="4" spans="1:29" ht="14.25" thickBot="1" x14ac:dyDescent="0.2">
      <c r="A4" s="387"/>
      <c r="B4" s="387"/>
      <c r="C4" s="387"/>
      <c r="D4" s="387"/>
      <c r="E4" s="387"/>
      <c r="F4" s="387"/>
      <c r="G4" s="387"/>
      <c r="H4" s="387"/>
      <c r="I4" s="387"/>
      <c r="J4" s="387"/>
      <c r="K4" s="387"/>
      <c r="L4" s="387"/>
      <c r="M4" s="389" t="s">
        <v>181</v>
      </c>
      <c r="N4" s="387"/>
      <c r="O4" s="387"/>
      <c r="P4" s="387"/>
      <c r="Q4" s="387"/>
      <c r="R4" s="387"/>
      <c r="S4" s="387"/>
      <c r="T4" s="387"/>
    </row>
    <row r="5" spans="1:29" ht="18.75" customHeight="1" x14ac:dyDescent="0.15">
      <c r="A5" s="390"/>
      <c r="B5" s="391"/>
      <c r="C5" s="391"/>
      <c r="D5" s="391"/>
      <c r="E5" s="391"/>
      <c r="F5" s="391"/>
      <c r="G5" s="391"/>
      <c r="H5" s="391"/>
      <c r="I5" s="391"/>
      <c r="J5" s="391"/>
      <c r="K5" s="391"/>
      <c r="L5" s="391"/>
      <c r="M5" s="391"/>
      <c r="N5" s="411"/>
      <c r="O5" s="1682" t="str">
        <f>IF(入力シート!E10="","",入力シート!E10)</f>
        <v/>
      </c>
      <c r="P5" s="1682"/>
      <c r="Q5" s="1682"/>
      <c r="R5" s="1682"/>
      <c r="S5" s="1682"/>
      <c r="T5" s="392"/>
    </row>
    <row r="6" spans="1:29" ht="22.5" customHeight="1" x14ac:dyDescent="0.2">
      <c r="A6" s="393"/>
      <c r="B6" s="387"/>
      <c r="C6" s="387"/>
      <c r="D6" s="387"/>
      <c r="E6" s="387"/>
      <c r="F6" s="387"/>
      <c r="G6" s="387"/>
      <c r="H6" s="387"/>
      <c r="I6" s="387"/>
      <c r="J6" s="387"/>
      <c r="K6" s="387"/>
      <c r="L6" s="387"/>
      <c r="M6" s="387"/>
      <c r="N6" s="431"/>
      <c r="O6" s="394" t="s">
        <v>182</v>
      </c>
      <c r="P6" s="395"/>
      <c r="Q6" s="1683" t="str">
        <f>IF(入力シート!E19="","",入力シート!E19)</f>
        <v/>
      </c>
      <c r="R6" s="1683"/>
      <c r="S6" s="1683"/>
      <c r="T6" s="396"/>
    </row>
    <row r="7" spans="1:29" ht="14.25" x14ac:dyDescent="0.15">
      <c r="A7" s="1684" t="s">
        <v>221</v>
      </c>
      <c r="B7" s="1685"/>
      <c r="C7" s="1685"/>
      <c r="D7" s="1685"/>
      <c r="E7" s="1685"/>
      <c r="F7" s="1685"/>
      <c r="G7" s="1685"/>
      <c r="H7" s="1685"/>
      <c r="I7" s="1685"/>
      <c r="J7" s="1685"/>
      <c r="K7" s="1685"/>
      <c r="L7" s="1685"/>
      <c r="M7" s="1685"/>
      <c r="N7" s="1685"/>
      <c r="O7" s="1685"/>
      <c r="P7" s="1685"/>
      <c r="Q7" s="1685"/>
      <c r="R7" s="1685"/>
      <c r="S7" s="1685"/>
      <c r="T7" s="396"/>
      <c r="Z7" s="402" t="s">
        <v>169</v>
      </c>
      <c r="AA7" s="402" t="s">
        <v>210</v>
      </c>
      <c r="AC7" s="402" t="s">
        <v>170</v>
      </c>
    </row>
    <row r="8" spans="1:29" ht="14.25" x14ac:dyDescent="0.15">
      <c r="A8" s="1686" t="s">
        <v>222</v>
      </c>
      <c r="B8" s="1687"/>
      <c r="C8" s="1687"/>
      <c r="D8" s="1687"/>
      <c r="E8" s="1687"/>
      <c r="F8" s="1687"/>
      <c r="G8" s="1687"/>
      <c r="H8" s="1687"/>
      <c r="I8" s="1687"/>
      <c r="J8" s="1687"/>
      <c r="K8" s="1687"/>
      <c r="L8" s="1687"/>
      <c r="M8" s="1687"/>
      <c r="N8" s="1687"/>
      <c r="O8" s="1687"/>
      <c r="P8" s="1687"/>
      <c r="Q8" s="1687"/>
      <c r="R8" s="1687"/>
      <c r="S8" s="1687"/>
      <c r="T8" s="396"/>
    </row>
    <row r="9" spans="1:29" x14ac:dyDescent="0.15">
      <c r="A9" s="432"/>
      <c r="B9" s="404"/>
      <c r="C9" s="404"/>
      <c r="D9" s="404"/>
      <c r="E9" s="404"/>
      <c r="F9" s="404"/>
      <c r="G9" s="404"/>
      <c r="H9" s="404"/>
      <c r="I9" s="404"/>
      <c r="J9" s="404"/>
      <c r="K9" s="404"/>
      <c r="L9" s="404"/>
      <c r="M9" s="404"/>
      <c r="N9" s="404"/>
      <c r="O9" s="404"/>
      <c r="P9" s="404"/>
      <c r="Q9" s="404"/>
      <c r="R9" s="404"/>
      <c r="S9" s="404"/>
      <c r="T9" s="396"/>
    </row>
    <row r="10" spans="1:29" ht="16.5" x14ac:dyDescent="0.15">
      <c r="A10" s="432"/>
      <c r="B10" s="404"/>
      <c r="C10" s="401" t="s">
        <v>223</v>
      </c>
      <c r="D10" s="387"/>
      <c r="E10" s="404"/>
      <c r="F10" s="404"/>
      <c r="G10" s="404"/>
      <c r="H10" s="404"/>
      <c r="I10" s="404"/>
      <c r="J10" s="404"/>
      <c r="K10" s="404"/>
      <c r="L10" s="404"/>
      <c r="M10" s="404"/>
      <c r="N10" s="404"/>
      <c r="O10" s="404"/>
      <c r="P10" s="404"/>
      <c r="Q10" s="404"/>
      <c r="R10" s="404"/>
      <c r="S10" s="404"/>
      <c r="T10" s="396"/>
    </row>
    <row r="11" spans="1:29" ht="16.5" x14ac:dyDescent="0.15">
      <c r="A11" s="432"/>
      <c r="B11" s="404"/>
      <c r="C11" s="413" t="s">
        <v>372</v>
      </c>
      <c r="D11" s="387"/>
      <c r="E11" s="404"/>
      <c r="F11" s="404"/>
      <c r="G11" s="404"/>
      <c r="H11" s="404"/>
      <c r="I11" s="404"/>
      <c r="J11" s="404"/>
      <c r="K11" s="404"/>
      <c r="L11" s="404"/>
      <c r="M11" s="404"/>
      <c r="N11" s="404"/>
      <c r="O11" s="404"/>
      <c r="P11" s="404"/>
      <c r="Q11" s="404"/>
      <c r="R11" s="404"/>
      <c r="S11" s="404"/>
      <c r="T11" s="396"/>
    </row>
    <row r="12" spans="1:29" ht="16.5" customHeight="1" x14ac:dyDescent="0.15">
      <c r="A12" s="393"/>
      <c r="B12" s="387"/>
      <c r="C12" s="401" t="s">
        <v>357</v>
      </c>
      <c r="D12" s="401"/>
      <c r="E12" s="387"/>
      <c r="F12" s="387"/>
      <c r="G12" s="387"/>
      <c r="H12" s="387"/>
      <c r="I12" s="387"/>
      <c r="J12" s="387"/>
      <c r="K12" s="387"/>
      <c r="L12" s="387"/>
      <c r="M12" s="387"/>
      <c r="N12" s="387"/>
      <c r="O12" s="387"/>
      <c r="P12" s="387"/>
      <c r="Q12" s="387"/>
      <c r="R12" s="387"/>
      <c r="S12" s="387"/>
      <c r="T12" s="396"/>
    </row>
    <row r="13" spans="1:29" x14ac:dyDescent="0.15">
      <c r="A13" s="432"/>
      <c r="B13" s="404"/>
      <c r="C13" s="387"/>
      <c r="D13" s="387"/>
      <c r="E13" s="404"/>
      <c r="F13" s="404"/>
      <c r="G13" s="404"/>
      <c r="H13" s="404"/>
      <c r="I13" s="404"/>
      <c r="J13" s="404"/>
      <c r="K13" s="404"/>
      <c r="L13" s="404"/>
      <c r="M13" s="404"/>
      <c r="N13" s="404"/>
      <c r="O13" s="404"/>
      <c r="P13" s="404"/>
      <c r="Q13" s="404"/>
      <c r="R13" s="404"/>
      <c r="S13" s="404"/>
      <c r="T13" s="396"/>
    </row>
    <row r="14" spans="1:29" ht="20.25" thickBot="1" x14ac:dyDescent="0.2">
      <c r="A14" s="393"/>
      <c r="B14" s="387"/>
      <c r="C14" s="401" t="s">
        <v>375</v>
      </c>
      <c r="D14" s="387"/>
      <c r="E14" s="387"/>
      <c r="F14" s="387"/>
      <c r="G14" s="387"/>
      <c r="H14" s="387"/>
      <c r="I14" s="387"/>
      <c r="J14" s="387"/>
      <c r="K14" s="387"/>
      <c r="L14" s="404"/>
      <c r="M14" s="404"/>
      <c r="N14" s="404"/>
      <c r="O14" s="404"/>
      <c r="P14" s="404"/>
      <c r="Q14" s="387"/>
      <c r="R14" s="387"/>
      <c r="S14" s="387"/>
      <c r="T14" s="396"/>
    </row>
    <row r="15" spans="1:29" ht="15.6" customHeight="1" thickBot="1" x14ac:dyDescent="0.2">
      <c r="A15" s="393"/>
      <c r="B15" s="387"/>
      <c r="C15" s="433">
        <v>1</v>
      </c>
      <c r="D15" s="1715" t="s">
        <v>224</v>
      </c>
      <c r="E15" s="1716"/>
      <c r="F15" s="1716"/>
      <c r="G15" s="1716"/>
      <c r="H15" s="1716"/>
      <c r="I15" s="1716"/>
      <c r="J15" s="1716"/>
      <c r="K15" s="1716"/>
      <c r="L15" s="1713" t="s">
        <v>368</v>
      </c>
      <c r="M15" s="1713"/>
      <c r="N15" s="1713"/>
      <c r="O15" s="1713"/>
      <c r="P15" s="1714"/>
      <c r="Q15" s="387"/>
      <c r="R15" s="387"/>
      <c r="S15" s="387"/>
      <c r="T15" s="396"/>
      <c r="Z15" s="371">
        <v>1</v>
      </c>
      <c r="AA15" s="371">
        <f>IF(OR(L15="",L15="確認して✓をご選択ください"),0,1)</f>
        <v>0</v>
      </c>
      <c r="AC15" s="371">
        <f>Z15-AA15</f>
        <v>1</v>
      </c>
    </row>
    <row r="16" spans="1:29" x14ac:dyDescent="0.15">
      <c r="A16" s="393"/>
      <c r="B16" s="387"/>
      <c r="C16" s="387"/>
      <c r="D16" s="387"/>
      <c r="E16" s="387"/>
      <c r="F16" s="387"/>
      <c r="G16" s="387"/>
      <c r="H16" s="387"/>
      <c r="I16" s="387"/>
      <c r="J16" s="387"/>
      <c r="K16" s="387"/>
      <c r="L16" s="387"/>
      <c r="M16" s="387"/>
      <c r="N16" s="387"/>
      <c r="O16" s="387"/>
      <c r="P16" s="387"/>
      <c r="Q16" s="387"/>
      <c r="R16" s="387"/>
      <c r="S16" s="387"/>
      <c r="T16" s="396"/>
    </row>
    <row r="17" spans="1:20" x14ac:dyDescent="0.15">
      <c r="A17" s="393"/>
      <c r="B17" s="387" t="s">
        <v>225</v>
      </c>
      <c r="C17" s="387"/>
      <c r="D17" s="387"/>
      <c r="E17" s="387"/>
      <c r="F17" s="387"/>
      <c r="G17" s="387"/>
      <c r="H17" s="387"/>
      <c r="I17" s="387"/>
      <c r="J17" s="387"/>
      <c r="K17" s="387"/>
      <c r="L17" s="387"/>
      <c r="M17" s="387"/>
      <c r="N17" s="387"/>
      <c r="O17" s="387"/>
      <c r="P17" s="387"/>
      <c r="Q17" s="387"/>
      <c r="R17" s="387"/>
      <c r="S17" s="387"/>
      <c r="T17" s="396"/>
    </row>
    <row r="18" spans="1:20" x14ac:dyDescent="0.15">
      <c r="A18" s="393"/>
      <c r="B18" s="434"/>
      <c r="C18" s="435"/>
      <c r="D18" s="435"/>
      <c r="E18" s="435"/>
      <c r="F18" s="435"/>
      <c r="G18" s="435"/>
      <c r="H18" s="435"/>
      <c r="I18" s="435"/>
      <c r="J18" s="435"/>
      <c r="K18" s="435"/>
      <c r="L18" s="435"/>
      <c r="M18" s="435"/>
      <c r="N18" s="435"/>
      <c r="O18" s="435"/>
      <c r="P18" s="435"/>
      <c r="Q18" s="435"/>
      <c r="R18" s="436"/>
      <c r="S18" s="387"/>
      <c r="T18" s="396"/>
    </row>
    <row r="19" spans="1:20" x14ac:dyDescent="0.15">
      <c r="A19" s="393"/>
      <c r="B19" s="437"/>
      <c r="C19" s="387"/>
      <c r="D19" s="387"/>
      <c r="E19" s="387"/>
      <c r="F19" s="387"/>
      <c r="G19" s="387"/>
      <c r="H19" s="387"/>
      <c r="I19" s="387"/>
      <c r="J19" s="387"/>
      <c r="K19" s="387"/>
      <c r="L19" s="387"/>
      <c r="M19" s="387"/>
      <c r="N19" s="387"/>
      <c r="O19" s="387"/>
      <c r="P19" s="387"/>
      <c r="Q19" s="387"/>
      <c r="R19" s="438"/>
      <c r="S19" s="387"/>
      <c r="T19" s="396"/>
    </row>
    <row r="20" spans="1:20" x14ac:dyDescent="0.15">
      <c r="A20" s="393"/>
      <c r="B20" s="437"/>
      <c r="C20" s="387"/>
      <c r="D20" s="387"/>
      <c r="E20" s="387"/>
      <c r="F20" s="387"/>
      <c r="G20" s="387"/>
      <c r="H20" s="387"/>
      <c r="I20" s="387"/>
      <c r="J20" s="387"/>
      <c r="K20" s="387"/>
      <c r="L20" s="387"/>
      <c r="M20" s="387"/>
      <c r="N20" s="387"/>
      <c r="O20" s="387"/>
      <c r="P20" s="387"/>
      <c r="Q20" s="387"/>
      <c r="R20" s="438"/>
      <c r="S20" s="387"/>
      <c r="T20" s="396"/>
    </row>
    <row r="21" spans="1:20" x14ac:dyDescent="0.15">
      <c r="A21" s="393"/>
      <c r="B21" s="437"/>
      <c r="C21" s="387"/>
      <c r="D21" s="387"/>
      <c r="E21" s="387"/>
      <c r="F21" s="387"/>
      <c r="G21" s="387"/>
      <c r="H21" s="387"/>
      <c r="I21" s="387"/>
      <c r="J21" s="387"/>
      <c r="K21" s="387"/>
      <c r="L21" s="387"/>
      <c r="M21" s="387"/>
      <c r="N21" s="387"/>
      <c r="O21" s="387"/>
      <c r="P21" s="387"/>
      <c r="Q21" s="387"/>
      <c r="R21" s="438"/>
      <c r="S21" s="387"/>
      <c r="T21" s="396"/>
    </row>
    <row r="22" spans="1:20" x14ac:dyDescent="0.15">
      <c r="A22" s="393"/>
      <c r="B22" s="437"/>
      <c r="C22" s="387"/>
      <c r="D22" s="387"/>
      <c r="E22" s="387"/>
      <c r="F22" s="387"/>
      <c r="G22" s="387"/>
      <c r="H22" s="387"/>
      <c r="I22" s="387"/>
      <c r="J22" s="387"/>
      <c r="K22" s="387"/>
      <c r="L22" s="387"/>
      <c r="M22" s="387"/>
      <c r="N22" s="387"/>
      <c r="O22" s="387"/>
      <c r="P22" s="387"/>
      <c r="Q22" s="387"/>
      <c r="R22" s="438"/>
      <c r="S22" s="387"/>
      <c r="T22" s="396"/>
    </row>
    <row r="23" spans="1:20" x14ac:dyDescent="0.15">
      <c r="A23" s="393"/>
      <c r="B23" s="437"/>
      <c r="C23" s="387"/>
      <c r="D23" s="387"/>
      <c r="E23" s="387"/>
      <c r="F23" s="387"/>
      <c r="G23" s="387"/>
      <c r="H23" s="387"/>
      <c r="I23" s="387"/>
      <c r="J23" s="387"/>
      <c r="K23" s="387"/>
      <c r="L23" s="387"/>
      <c r="M23" s="387"/>
      <c r="N23" s="387"/>
      <c r="O23" s="387"/>
      <c r="P23" s="387"/>
      <c r="Q23" s="387"/>
      <c r="R23" s="438"/>
      <c r="S23" s="387"/>
      <c r="T23" s="396"/>
    </row>
    <row r="24" spans="1:20" x14ac:dyDescent="0.15">
      <c r="A24" s="393"/>
      <c r="B24" s="437"/>
      <c r="C24" s="387"/>
      <c r="D24" s="387"/>
      <c r="E24" s="387"/>
      <c r="F24" s="387"/>
      <c r="G24" s="387"/>
      <c r="H24" s="387"/>
      <c r="I24" s="387"/>
      <c r="J24" s="387"/>
      <c r="K24" s="387"/>
      <c r="L24" s="387"/>
      <c r="M24" s="387"/>
      <c r="N24" s="387"/>
      <c r="O24" s="387"/>
      <c r="P24" s="387"/>
      <c r="Q24" s="387"/>
      <c r="R24" s="438"/>
      <c r="S24" s="387"/>
      <c r="T24" s="396"/>
    </row>
    <row r="25" spans="1:20" x14ac:dyDescent="0.15">
      <c r="A25" s="393"/>
      <c r="B25" s="437"/>
      <c r="C25" s="387"/>
      <c r="D25" s="387"/>
      <c r="E25" s="387"/>
      <c r="F25" s="387"/>
      <c r="G25" s="387"/>
      <c r="H25" s="387"/>
      <c r="I25" s="387"/>
      <c r="J25" s="387"/>
      <c r="K25" s="387"/>
      <c r="L25" s="387"/>
      <c r="M25" s="387"/>
      <c r="N25" s="387"/>
      <c r="O25" s="387"/>
      <c r="P25" s="387"/>
      <c r="Q25" s="387"/>
      <c r="R25" s="438"/>
      <c r="S25" s="387"/>
      <c r="T25" s="396"/>
    </row>
    <row r="26" spans="1:20" x14ac:dyDescent="0.15">
      <c r="A26" s="393"/>
      <c r="B26" s="437"/>
      <c r="C26" s="387"/>
      <c r="D26" s="387"/>
      <c r="E26" s="387"/>
      <c r="F26" s="387"/>
      <c r="G26" s="387"/>
      <c r="H26" s="387"/>
      <c r="I26" s="387"/>
      <c r="J26" s="387"/>
      <c r="K26" s="387"/>
      <c r="L26" s="387"/>
      <c r="M26" s="387"/>
      <c r="N26" s="387"/>
      <c r="O26" s="387"/>
      <c r="P26" s="387"/>
      <c r="Q26" s="387"/>
      <c r="R26" s="438"/>
      <c r="S26" s="387"/>
      <c r="T26" s="396"/>
    </row>
    <row r="27" spans="1:20" x14ac:dyDescent="0.15">
      <c r="A27" s="393"/>
      <c r="B27" s="437"/>
      <c r="C27" s="387"/>
      <c r="D27" s="387"/>
      <c r="E27" s="387"/>
      <c r="F27" s="387"/>
      <c r="G27" s="387"/>
      <c r="H27" s="387"/>
      <c r="I27" s="387"/>
      <c r="J27" s="387"/>
      <c r="K27" s="387"/>
      <c r="L27" s="387"/>
      <c r="M27" s="387"/>
      <c r="N27" s="387"/>
      <c r="O27" s="387"/>
      <c r="P27" s="387"/>
      <c r="Q27" s="387"/>
      <c r="R27" s="438"/>
      <c r="S27" s="387"/>
      <c r="T27" s="396"/>
    </row>
    <row r="28" spans="1:20" x14ac:dyDescent="0.15">
      <c r="A28" s="393"/>
      <c r="B28" s="437"/>
      <c r="C28" s="387"/>
      <c r="D28" s="387"/>
      <c r="E28" s="387"/>
      <c r="F28" s="387"/>
      <c r="G28" s="387"/>
      <c r="H28" s="387"/>
      <c r="I28" s="387"/>
      <c r="J28" s="387"/>
      <c r="K28" s="387"/>
      <c r="L28" s="387"/>
      <c r="M28" s="387"/>
      <c r="N28" s="387"/>
      <c r="O28" s="387"/>
      <c r="P28" s="387"/>
      <c r="Q28" s="387"/>
      <c r="R28" s="438"/>
      <c r="S28" s="387"/>
      <c r="T28" s="396"/>
    </row>
    <row r="29" spans="1:20" x14ac:dyDescent="0.15">
      <c r="A29" s="393"/>
      <c r="B29" s="437"/>
      <c r="C29" s="387"/>
      <c r="D29" s="387"/>
      <c r="E29" s="387"/>
      <c r="F29" s="387"/>
      <c r="G29" s="387"/>
      <c r="H29" s="387"/>
      <c r="I29" s="387"/>
      <c r="J29" s="387"/>
      <c r="K29" s="387"/>
      <c r="L29" s="387"/>
      <c r="M29" s="387"/>
      <c r="N29" s="387"/>
      <c r="O29" s="387"/>
      <c r="P29" s="387"/>
      <c r="Q29" s="387"/>
      <c r="R29" s="438"/>
      <c r="S29" s="387"/>
      <c r="T29" s="396"/>
    </row>
    <row r="30" spans="1:20" x14ac:dyDescent="0.15">
      <c r="A30" s="393"/>
      <c r="B30" s="437"/>
      <c r="C30" s="387"/>
      <c r="D30" s="387"/>
      <c r="E30" s="387"/>
      <c r="F30" s="387"/>
      <c r="G30" s="387"/>
      <c r="H30" s="387"/>
      <c r="I30" s="387"/>
      <c r="J30" s="387"/>
      <c r="K30" s="387"/>
      <c r="L30" s="387"/>
      <c r="M30" s="387"/>
      <c r="N30" s="387"/>
      <c r="O30" s="387"/>
      <c r="P30" s="387"/>
      <c r="Q30" s="387"/>
      <c r="R30" s="438"/>
      <c r="S30" s="387"/>
      <c r="T30" s="396"/>
    </row>
    <row r="31" spans="1:20" x14ac:dyDescent="0.15">
      <c r="A31" s="393"/>
      <c r="B31" s="437"/>
      <c r="C31" s="387"/>
      <c r="D31" s="387"/>
      <c r="E31" s="387"/>
      <c r="F31" s="387"/>
      <c r="G31" s="387"/>
      <c r="H31" s="387"/>
      <c r="I31" s="387"/>
      <c r="J31" s="387"/>
      <c r="K31" s="387"/>
      <c r="L31" s="387"/>
      <c r="M31" s="387"/>
      <c r="N31" s="387"/>
      <c r="O31" s="387"/>
      <c r="P31" s="387"/>
      <c r="Q31" s="387"/>
      <c r="R31" s="438"/>
      <c r="S31" s="387"/>
      <c r="T31" s="396"/>
    </row>
    <row r="32" spans="1:20" x14ac:dyDescent="0.15">
      <c r="A32" s="393"/>
      <c r="B32" s="437"/>
      <c r="C32" s="387"/>
      <c r="D32" s="387"/>
      <c r="E32" s="387"/>
      <c r="F32" s="387"/>
      <c r="G32" s="387"/>
      <c r="H32" s="387"/>
      <c r="I32" s="387"/>
      <c r="J32" s="387"/>
      <c r="K32" s="387"/>
      <c r="L32" s="387"/>
      <c r="M32" s="387"/>
      <c r="N32" s="387"/>
      <c r="O32" s="387"/>
      <c r="P32" s="387"/>
      <c r="Q32" s="387"/>
      <c r="R32" s="438"/>
      <c r="S32" s="387"/>
      <c r="T32" s="396"/>
    </row>
    <row r="33" spans="1:20" x14ac:dyDescent="0.15">
      <c r="A33" s="393"/>
      <c r="B33" s="437"/>
      <c r="C33" s="387"/>
      <c r="D33" s="387"/>
      <c r="E33" s="387"/>
      <c r="F33" s="387"/>
      <c r="G33" s="387"/>
      <c r="H33" s="387"/>
      <c r="I33" s="387"/>
      <c r="J33" s="387"/>
      <c r="K33" s="387"/>
      <c r="L33" s="387"/>
      <c r="M33" s="387"/>
      <c r="N33" s="387"/>
      <c r="O33" s="387"/>
      <c r="P33" s="387"/>
      <c r="Q33" s="387"/>
      <c r="R33" s="438"/>
      <c r="S33" s="387"/>
      <c r="T33" s="396"/>
    </row>
    <row r="34" spans="1:20" x14ac:dyDescent="0.15">
      <c r="A34" s="393"/>
      <c r="B34" s="437"/>
      <c r="C34" s="387"/>
      <c r="D34" s="387"/>
      <c r="E34" s="387"/>
      <c r="F34" s="387"/>
      <c r="G34" s="387"/>
      <c r="H34" s="387"/>
      <c r="I34" s="387"/>
      <c r="J34" s="387"/>
      <c r="K34" s="387"/>
      <c r="L34" s="387"/>
      <c r="M34" s="387"/>
      <c r="N34" s="387"/>
      <c r="O34" s="387"/>
      <c r="P34" s="387"/>
      <c r="Q34" s="387"/>
      <c r="R34" s="438"/>
      <c r="S34" s="387"/>
      <c r="T34" s="396"/>
    </row>
    <row r="35" spans="1:20" x14ac:dyDescent="0.15">
      <c r="A35" s="393"/>
      <c r="B35" s="437"/>
      <c r="C35" s="387"/>
      <c r="D35" s="387"/>
      <c r="E35" s="387"/>
      <c r="F35" s="387"/>
      <c r="G35" s="387"/>
      <c r="H35" s="387"/>
      <c r="I35" s="387"/>
      <c r="J35" s="387"/>
      <c r="K35" s="387"/>
      <c r="L35" s="387"/>
      <c r="M35" s="387"/>
      <c r="N35" s="387"/>
      <c r="O35" s="387"/>
      <c r="P35" s="387"/>
      <c r="Q35" s="387"/>
      <c r="R35" s="438"/>
      <c r="S35" s="387"/>
      <c r="T35" s="396"/>
    </row>
    <row r="36" spans="1:20" x14ac:dyDescent="0.15">
      <c r="A36" s="393"/>
      <c r="B36" s="437"/>
      <c r="C36" s="387"/>
      <c r="D36" s="387"/>
      <c r="E36" s="387"/>
      <c r="F36" s="387"/>
      <c r="G36" s="387"/>
      <c r="H36" s="387"/>
      <c r="I36" s="387"/>
      <c r="J36" s="387"/>
      <c r="K36" s="387"/>
      <c r="L36" s="387"/>
      <c r="M36" s="387"/>
      <c r="N36" s="387"/>
      <c r="O36" s="387"/>
      <c r="P36" s="387"/>
      <c r="Q36" s="387"/>
      <c r="R36" s="438"/>
      <c r="S36" s="387"/>
      <c r="T36" s="396"/>
    </row>
    <row r="37" spans="1:20" x14ac:dyDescent="0.15">
      <c r="A37" s="393"/>
      <c r="B37" s="437"/>
      <c r="C37" s="387"/>
      <c r="D37" s="387"/>
      <c r="E37" s="387"/>
      <c r="F37" s="387"/>
      <c r="G37" s="387"/>
      <c r="H37" s="387"/>
      <c r="I37" s="387"/>
      <c r="J37" s="387"/>
      <c r="K37" s="387"/>
      <c r="L37" s="387"/>
      <c r="M37" s="387"/>
      <c r="N37" s="387"/>
      <c r="O37" s="387"/>
      <c r="P37" s="387"/>
      <c r="Q37" s="387"/>
      <c r="R37" s="438"/>
      <c r="S37" s="387"/>
      <c r="T37" s="396"/>
    </row>
    <row r="38" spans="1:20" x14ac:dyDescent="0.15">
      <c r="A38" s="393"/>
      <c r="B38" s="437"/>
      <c r="C38" s="387"/>
      <c r="D38" s="387"/>
      <c r="E38" s="387"/>
      <c r="F38" s="387"/>
      <c r="G38" s="387"/>
      <c r="H38" s="387"/>
      <c r="I38" s="387"/>
      <c r="J38" s="387"/>
      <c r="K38" s="387"/>
      <c r="L38" s="387"/>
      <c r="M38" s="387"/>
      <c r="N38" s="387"/>
      <c r="O38" s="387"/>
      <c r="P38" s="387"/>
      <c r="Q38" s="387"/>
      <c r="R38" s="438"/>
      <c r="S38" s="387"/>
      <c r="T38" s="396"/>
    </row>
    <row r="39" spans="1:20" x14ac:dyDescent="0.15">
      <c r="A39" s="393"/>
      <c r="B39" s="437"/>
      <c r="C39" s="387"/>
      <c r="D39" s="387"/>
      <c r="E39" s="387"/>
      <c r="F39" s="387"/>
      <c r="G39" s="387"/>
      <c r="H39" s="387"/>
      <c r="I39" s="387"/>
      <c r="J39" s="387"/>
      <c r="K39" s="387"/>
      <c r="L39" s="387"/>
      <c r="M39" s="387"/>
      <c r="N39" s="387"/>
      <c r="O39" s="387"/>
      <c r="P39" s="387"/>
      <c r="Q39" s="387"/>
      <c r="R39" s="438"/>
      <c r="S39" s="387"/>
      <c r="T39" s="396"/>
    </row>
    <row r="40" spans="1:20" x14ac:dyDescent="0.15">
      <c r="A40" s="393"/>
      <c r="B40" s="437"/>
      <c r="C40" s="387"/>
      <c r="D40" s="387"/>
      <c r="E40" s="387"/>
      <c r="F40" s="387"/>
      <c r="G40" s="387"/>
      <c r="H40" s="387"/>
      <c r="I40" s="387"/>
      <c r="J40" s="387"/>
      <c r="K40" s="387"/>
      <c r="L40" s="387"/>
      <c r="M40" s="387"/>
      <c r="N40" s="387"/>
      <c r="O40" s="387"/>
      <c r="P40" s="387"/>
      <c r="Q40" s="387"/>
      <c r="R40" s="438"/>
      <c r="S40" s="387"/>
      <c r="T40" s="396"/>
    </row>
    <row r="41" spans="1:20" x14ac:dyDescent="0.15">
      <c r="A41" s="393"/>
      <c r="B41" s="437"/>
      <c r="C41" s="387"/>
      <c r="D41" s="387"/>
      <c r="E41" s="387"/>
      <c r="F41" s="387"/>
      <c r="G41" s="387"/>
      <c r="H41" s="387"/>
      <c r="I41" s="387"/>
      <c r="J41" s="387"/>
      <c r="K41" s="387"/>
      <c r="L41" s="387"/>
      <c r="M41" s="387"/>
      <c r="N41" s="387"/>
      <c r="O41" s="387"/>
      <c r="P41" s="387"/>
      <c r="Q41" s="387"/>
      <c r="R41" s="438"/>
      <c r="S41" s="387"/>
      <c r="T41" s="396"/>
    </row>
    <row r="42" spans="1:20" x14ac:dyDescent="0.15">
      <c r="A42" s="393"/>
      <c r="B42" s="437"/>
      <c r="C42" s="387"/>
      <c r="D42" s="387"/>
      <c r="E42" s="387"/>
      <c r="F42" s="387"/>
      <c r="G42" s="387"/>
      <c r="H42" s="387"/>
      <c r="I42" s="387"/>
      <c r="J42" s="387"/>
      <c r="K42" s="387"/>
      <c r="L42" s="387"/>
      <c r="M42" s="387"/>
      <c r="N42" s="387"/>
      <c r="O42" s="387"/>
      <c r="P42" s="387"/>
      <c r="Q42" s="387"/>
      <c r="R42" s="438"/>
      <c r="S42" s="387"/>
      <c r="T42" s="396"/>
    </row>
    <row r="43" spans="1:20" x14ac:dyDescent="0.15">
      <c r="A43" s="393"/>
      <c r="B43" s="437"/>
      <c r="C43" s="387"/>
      <c r="D43" s="387"/>
      <c r="E43" s="387"/>
      <c r="F43" s="387"/>
      <c r="G43" s="387"/>
      <c r="H43" s="387"/>
      <c r="I43" s="387"/>
      <c r="J43" s="387"/>
      <c r="K43" s="387"/>
      <c r="L43" s="387"/>
      <c r="M43" s="387"/>
      <c r="N43" s="387"/>
      <c r="O43" s="387"/>
      <c r="P43" s="387"/>
      <c r="Q43" s="387"/>
      <c r="R43" s="438"/>
      <c r="S43" s="387"/>
      <c r="T43" s="396"/>
    </row>
    <row r="44" spans="1:20" x14ac:dyDescent="0.15">
      <c r="A44" s="393"/>
      <c r="B44" s="437"/>
      <c r="C44" s="387"/>
      <c r="D44" s="387"/>
      <c r="E44" s="387"/>
      <c r="F44" s="387"/>
      <c r="G44" s="387"/>
      <c r="H44" s="387"/>
      <c r="I44" s="387"/>
      <c r="J44" s="387"/>
      <c r="K44" s="387"/>
      <c r="L44" s="387"/>
      <c r="M44" s="387"/>
      <c r="N44" s="387"/>
      <c r="O44" s="387"/>
      <c r="P44" s="387"/>
      <c r="Q44" s="387"/>
      <c r="R44" s="438"/>
      <c r="S44" s="387"/>
      <c r="T44" s="396"/>
    </row>
    <row r="45" spans="1:20" x14ac:dyDescent="0.15">
      <c r="A45" s="393"/>
      <c r="B45" s="437"/>
      <c r="C45" s="387"/>
      <c r="D45" s="387"/>
      <c r="E45" s="387"/>
      <c r="F45" s="387"/>
      <c r="G45" s="387"/>
      <c r="H45" s="387"/>
      <c r="I45" s="387"/>
      <c r="J45" s="387"/>
      <c r="K45" s="387"/>
      <c r="L45" s="387"/>
      <c r="M45" s="387"/>
      <c r="N45" s="387"/>
      <c r="O45" s="387"/>
      <c r="P45" s="387"/>
      <c r="Q45" s="387"/>
      <c r="R45" s="438"/>
      <c r="S45" s="387"/>
      <c r="T45" s="396"/>
    </row>
    <row r="46" spans="1:20" x14ac:dyDescent="0.15">
      <c r="A46" s="393"/>
      <c r="B46" s="437"/>
      <c r="C46" s="387"/>
      <c r="D46" s="387"/>
      <c r="E46" s="387"/>
      <c r="F46" s="387"/>
      <c r="G46" s="387"/>
      <c r="H46" s="387"/>
      <c r="I46" s="387"/>
      <c r="J46" s="387"/>
      <c r="K46" s="387"/>
      <c r="L46" s="387"/>
      <c r="M46" s="387"/>
      <c r="N46" s="387"/>
      <c r="O46" s="387"/>
      <c r="P46" s="387"/>
      <c r="Q46" s="387"/>
      <c r="R46" s="438"/>
      <c r="S46" s="387"/>
      <c r="T46" s="396"/>
    </row>
    <row r="47" spans="1:20" x14ac:dyDescent="0.15">
      <c r="A47" s="393"/>
      <c r="B47" s="439"/>
      <c r="C47" s="394"/>
      <c r="D47" s="394"/>
      <c r="E47" s="394"/>
      <c r="F47" s="394"/>
      <c r="G47" s="394"/>
      <c r="H47" s="394"/>
      <c r="I47" s="394"/>
      <c r="J47" s="394"/>
      <c r="K47" s="394"/>
      <c r="L47" s="394"/>
      <c r="M47" s="394"/>
      <c r="N47" s="394"/>
      <c r="O47" s="394"/>
      <c r="P47" s="394"/>
      <c r="Q47" s="394"/>
      <c r="R47" s="440"/>
      <c r="S47" s="387"/>
      <c r="T47" s="396"/>
    </row>
    <row r="48" spans="1:20" ht="14.25" thickBot="1" x14ac:dyDescent="0.2">
      <c r="A48" s="393"/>
      <c r="B48" s="387"/>
      <c r="C48" s="387"/>
      <c r="D48" s="387"/>
      <c r="E48" s="387"/>
      <c r="F48" s="387"/>
      <c r="G48" s="387"/>
      <c r="H48" s="387"/>
      <c r="I48" s="387"/>
      <c r="J48" s="387"/>
      <c r="K48" s="387"/>
      <c r="L48" s="387"/>
      <c r="M48" s="387"/>
      <c r="N48" s="387"/>
      <c r="O48" s="387"/>
      <c r="P48" s="387"/>
      <c r="Q48" s="387"/>
      <c r="R48" s="387"/>
      <c r="S48" s="387"/>
      <c r="T48" s="396"/>
    </row>
    <row r="49" spans="1:20" x14ac:dyDescent="0.15">
      <c r="A49" s="393"/>
      <c r="B49" s="387"/>
      <c r="C49" s="387"/>
      <c r="D49" s="387"/>
      <c r="E49" s="387"/>
      <c r="F49" s="387"/>
      <c r="G49" s="387"/>
      <c r="H49" s="387"/>
      <c r="I49" s="387"/>
      <c r="J49" s="387"/>
      <c r="K49" s="387"/>
      <c r="L49" s="441"/>
      <c r="M49" s="442"/>
      <c r="N49" s="443"/>
      <c r="O49" s="441"/>
      <c r="P49" s="442"/>
      <c r="Q49" s="442"/>
      <c r="R49" s="442"/>
      <c r="S49" s="442"/>
      <c r="T49" s="443"/>
    </row>
    <row r="50" spans="1:20" x14ac:dyDescent="0.15">
      <c r="A50" s="393"/>
      <c r="B50" s="387"/>
      <c r="C50" s="387"/>
      <c r="D50" s="387"/>
      <c r="E50" s="387"/>
      <c r="F50" s="387"/>
      <c r="G50" s="387"/>
      <c r="H50" s="387"/>
      <c r="I50" s="387"/>
      <c r="J50" s="387"/>
      <c r="K50" s="387"/>
      <c r="L50" s="444"/>
      <c r="M50" s="445"/>
      <c r="N50" s="446"/>
      <c r="O50" s="444"/>
      <c r="P50" s="1711">
        <v>1</v>
      </c>
      <c r="Q50" s="1712" t="s">
        <v>226</v>
      </c>
      <c r="R50" s="1717"/>
      <c r="S50" s="445"/>
      <c r="T50" s="446"/>
    </row>
    <row r="51" spans="1:20" x14ac:dyDescent="0.15">
      <c r="A51" s="393"/>
      <c r="B51" s="387"/>
      <c r="C51" s="387"/>
      <c r="D51" s="387"/>
      <c r="E51" s="387"/>
      <c r="F51" s="387"/>
      <c r="G51" s="387"/>
      <c r="H51" s="387"/>
      <c r="I51" s="387"/>
      <c r="J51" s="387"/>
      <c r="K51" s="387"/>
      <c r="L51" s="444"/>
      <c r="M51" s="445"/>
      <c r="N51" s="446"/>
      <c r="O51" s="444"/>
      <c r="P51" s="1711"/>
      <c r="Q51" s="1712"/>
      <c r="R51" s="1717"/>
      <c r="S51" s="445"/>
      <c r="T51" s="446"/>
    </row>
    <row r="52" spans="1:20" x14ac:dyDescent="0.15">
      <c r="A52" s="393" t="s">
        <v>227</v>
      </c>
      <c r="B52" s="387"/>
      <c r="C52" s="387"/>
      <c r="D52" s="387"/>
      <c r="E52" s="387"/>
      <c r="F52" s="387"/>
      <c r="G52" s="387"/>
      <c r="H52" s="387"/>
      <c r="I52" s="387"/>
      <c r="J52" s="387"/>
      <c r="K52" s="387"/>
      <c r="L52" s="444"/>
      <c r="M52" s="404" t="s">
        <v>228</v>
      </c>
      <c r="N52" s="446"/>
      <c r="O52" s="444"/>
      <c r="P52" s="445"/>
      <c r="Q52" s="445"/>
      <c r="R52" s="445"/>
      <c r="S52" s="445"/>
      <c r="T52" s="446"/>
    </row>
    <row r="53" spans="1:20" x14ac:dyDescent="0.15">
      <c r="A53" s="393" t="s">
        <v>229</v>
      </c>
      <c r="B53" s="387"/>
      <c r="C53" s="387"/>
      <c r="D53" s="387"/>
      <c r="E53" s="387"/>
      <c r="F53" s="387"/>
      <c r="G53" s="387"/>
      <c r="H53" s="387"/>
      <c r="I53" s="387"/>
      <c r="J53" s="387"/>
      <c r="K53" s="387"/>
      <c r="L53" s="444"/>
      <c r="M53" s="445"/>
      <c r="N53" s="446"/>
      <c r="O53" s="444"/>
      <c r="P53" s="445"/>
      <c r="Q53" s="404"/>
      <c r="R53" s="445"/>
      <c r="S53" s="445"/>
      <c r="T53" s="446"/>
    </row>
    <row r="54" spans="1:20" x14ac:dyDescent="0.15">
      <c r="A54" s="393" t="s">
        <v>230</v>
      </c>
      <c r="B54" s="387"/>
      <c r="C54" s="387"/>
      <c r="D54" s="387"/>
      <c r="E54" s="387"/>
      <c r="F54" s="387"/>
      <c r="G54" s="387"/>
      <c r="H54" s="387"/>
      <c r="I54" s="387"/>
      <c r="J54" s="387"/>
      <c r="K54" s="387"/>
      <c r="L54" s="444"/>
      <c r="M54" s="445"/>
      <c r="N54" s="446"/>
      <c r="O54" s="444"/>
      <c r="P54" s="445"/>
      <c r="Q54" s="404" t="s">
        <v>231</v>
      </c>
      <c r="R54" s="387"/>
      <c r="S54" s="445"/>
      <c r="T54" s="446"/>
    </row>
    <row r="55" spans="1:20" ht="14.25" thickBot="1" x14ac:dyDescent="0.2">
      <c r="A55" s="447"/>
      <c r="B55" s="448"/>
      <c r="C55" s="448"/>
      <c r="D55" s="448"/>
      <c r="E55" s="448"/>
      <c r="F55" s="448"/>
      <c r="G55" s="448"/>
      <c r="H55" s="448"/>
      <c r="I55" s="448"/>
      <c r="J55" s="448"/>
      <c r="K55" s="448"/>
      <c r="L55" s="449"/>
      <c r="M55" s="450"/>
      <c r="N55" s="451"/>
      <c r="O55" s="449"/>
      <c r="P55" s="450"/>
      <c r="Q55" s="450"/>
      <c r="R55" s="450"/>
      <c r="S55" s="450"/>
      <c r="T55" s="451"/>
    </row>
  </sheetData>
  <sheetProtection algorithmName="SHA-512" hashValue="jBsxsyMByvAwM65T0uY9z04e/i3uhP5dMzocoND2ywdjELreLgd8Ph/efXLWZtnalW6gs5SqIJnUBuZB99PS5w==" saltValue="6fB80v6H470TPulZfgKmqw==" spinCount="100000" sheet="1" scenarios="1" formatColumns="0" formatRows="0" insertColumns="0" insertRows="0" deleteColumns="0" deleteRows="0"/>
  <mergeCells count="12">
    <mergeCell ref="R1:S1"/>
    <mergeCell ref="C1:E1"/>
    <mergeCell ref="A7:S7"/>
    <mergeCell ref="A8:S8"/>
    <mergeCell ref="P50:P51"/>
    <mergeCell ref="Q50:Q51"/>
    <mergeCell ref="Q6:S6"/>
    <mergeCell ref="L15:P15"/>
    <mergeCell ref="D15:K15"/>
    <mergeCell ref="R50:R51"/>
    <mergeCell ref="O5:S5"/>
    <mergeCell ref="A1:B1"/>
  </mergeCells>
  <phoneticPr fontId="2"/>
  <conditionalFormatting sqref="L15">
    <cfRule type="cellIs" dxfId="17" priority="13" operator="equal">
      <formula>"確認して✓をご選択ください"</formula>
    </cfRule>
    <cfRule type="containsBlanks" dxfId="16" priority="15">
      <formula>LEN(TRIM(L15))=0</formula>
    </cfRule>
  </conditionalFormatting>
  <conditionalFormatting sqref="R50:R51">
    <cfRule type="containsBlanks" dxfId="15" priority="2">
      <formula>LEN(TRIM(R50))=0</formula>
    </cfRule>
  </conditionalFormatting>
  <dataValidations count="1">
    <dataValidation type="list" allowBlank="1" showInputMessage="1" showErrorMessage="1" sqref="L15:P15" xr:uid="{00000000-0002-0000-1200-000000000000}">
      <formula1>"確認して✓をご選択ください,✓"</formula1>
    </dataValidation>
  </dataValidations>
  <hyperlinks>
    <hyperlink ref="A1" location="はじめに!A1" display="＜はじめにへ" xr:uid="{00000000-0004-0000-1200-000000000000}"/>
    <hyperlink ref="R1:S1" location="'おわりに '!A1" display="おわりにへ＞" xr:uid="{00000000-0004-0000-1200-000001000000}"/>
    <hyperlink ref="A1:B1" location="入力シート!Print_Area" display="＜入力シートへ" xr:uid="{00000000-0004-0000-1200-000002000000}"/>
  </hyperlinks>
  <pageMargins left="0.74803149606299213" right="0.27559055118110237" top="0.27559055118110237" bottom="0.31496062992125984" header="0.19685039370078741" footer="0.19685039370078741"/>
  <pageSetup paperSize="9" scale="79" orientation="landscape"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1" id="{4BA528FF-46CB-407C-9066-F001EF299F14}">
            <xm:f>はじめに!$AV$58&lt;&gt;"はい"</xm:f>
            <x14:dxf>
              <fill>
                <patternFill>
                  <bgColor theme="0" tint="-0.24994659260841701"/>
                </patternFill>
              </fill>
            </x14:dxf>
          </x14:cfRule>
          <xm:sqref>A1:S55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theme="5" tint="0.59999389629810485"/>
  </sheetPr>
  <dimension ref="A2:G167"/>
  <sheetViews>
    <sheetView showGridLines="0" view="pageBreakPreview" zoomScale="56" zoomScaleNormal="62" zoomScaleSheetLayoutView="70" workbookViewId="0">
      <pane xSplit="1" ySplit="4" topLeftCell="B103" activePane="bottomRight" state="frozen"/>
      <selection pane="topRight" activeCell="B1" sqref="B1"/>
      <selection pane="bottomLeft" activeCell="A5" sqref="A5"/>
      <selection pane="bottomRight" activeCell="F115" sqref="F115"/>
    </sheetView>
  </sheetViews>
  <sheetFormatPr defaultColWidth="8.875" defaultRowHeight="21" x14ac:dyDescent="0.15"/>
  <cols>
    <col min="1" max="1" width="2.625" style="5" customWidth="1"/>
    <col min="2" max="2" width="5.875" style="5" customWidth="1"/>
    <col min="3" max="3" width="52.125" style="5" customWidth="1"/>
    <col min="4" max="4" width="70.875" style="5" customWidth="1"/>
    <col min="5" max="5" width="21.125" style="5" customWidth="1"/>
    <col min="6" max="6" width="96.875" style="121" bestFit="1" customWidth="1"/>
    <col min="7" max="14" width="8.875" style="5" customWidth="1"/>
    <col min="15" max="16384" width="8.875" style="5"/>
  </cols>
  <sheetData>
    <row r="2" spans="1:7" ht="35.25" x14ac:dyDescent="0.15">
      <c r="A2" s="8" t="s">
        <v>11</v>
      </c>
      <c r="B2" s="27"/>
      <c r="C2" s="8"/>
      <c r="D2" s="8"/>
      <c r="E2" s="8"/>
    </row>
    <row r="3" spans="1:7" ht="35.25" x14ac:dyDescent="0.15">
      <c r="A3" s="8"/>
      <c r="B3" s="27"/>
      <c r="C3" s="8"/>
      <c r="D3" s="8"/>
      <c r="E3" s="8"/>
    </row>
    <row r="4" spans="1:7" ht="24" x14ac:dyDescent="0.15">
      <c r="B4" s="57" t="s">
        <v>12</v>
      </c>
      <c r="C4" s="57"/>
      <c r="D4" s="57"/>
      <c r="E4" s="57"/>
      <c r="F4" s="57" t="s">
        <v>13</v>
      </c>
      <c r="G4" s="9"/>
    </row>
    <row r="5" spans="1:7" ht="24" x14ac:dyDescent="0.15">
      <c r="B5" s="61" t="s">
        <v>14</v>
      </c>
      <c r="C5" s="62"/>
      <c r="D5" s="99"/>
      <c r="E5" s="99"/>
      <c r="F5" s="122"/>
    </row>
    <row r="6" spans="1:7" x14ac:dyDescent="0.15">
      <c r="B6" s="31"/>
      <c r="C6" s="42" t="s">
        <v>15</v>
      </c>
      <c r="D6" s="35"/>
      <c r="E6" s="102"/>
      <c r="F6" s="123" t="s">
        <v>16</v>
      </c>
    </row>
    <row r="7" spans="1:7" ht="42" x14ac:dyDescent="0.15">
      <c r="B7" s="31"/>
      <c r="C7" s="37"/>
      <c r="D7" s="24"/>
      <c r="E7" s="24"/>
      <c r="F7" s="124" t="s">
        <v>17</v>
      </c>
    </row>
    <row r="8" spans="1:7" x14ac:dyDescent="0.15">
      <c r="B8" s="31"/>
      <c r="C8" s="37"/>
      <c r="D8" s="24"/>
      <c r="E8" s="24"/>
      <c r="F8" s="124" t="s">
        <v>18</v>
      </c>
    </row>
    <row r="9" spans="1:7" x14ac:dyDescent="0.15">
      <c r="B9" s="31"/>
      <c r="C9" s="37"/>
      <c r="D9" s="24"/>
      <c r="E9" s="24"/>
      <c r="F9" s="123" t="s">
        <v>19</v>
      </c>
    </row>
    <row r="10" spans="1:7" x14ac:dyDescent="0.15">
      <c r="B10" s="31"/>
      <c r="C10" s="42" t="s">
        <v>20</v>
      </c>
      <c r="D10" s="35"/>
      <c r="E10" s="47"/>
      <c r="F10" s="168" t="s">
        <v>21</v>
      </c>
    </row>
    <row r="11" spans="1:7" x14ac:dyDescent="0.15">
      <c r="B11" s="31"/>
      <c r="C11" s="96"/>
      <c r="D11" s="24"/>
      <c r="E11" s="30"/>
      <c r="F11" s="168" t="s">
        <v>22</v>
      </c>
    </row>
    <row r="12" spans="1:7" x14ac:dyDescent="0.15">
      <c r="B12" s="31"/>
      <c r="C12" s="50"/>
      <c r="D12" s="25"/>
      <c r="E12" s="101"/>
      <c r="F12" s="168" t="s">
        <v>23</v>
      </c>
    </row>
    <row r="13" spans="1:7" x14ac:dyDescent="0.15">
      <c r="B13" s="31"/>
      <c r="C13" s="96" t="s">
        <v>39</v>
      </c>
      <c r="D13" s="82" t="s">
        <v>40</v>
      </c>
      <c r="E13" s="107"/>
      <c r="F13" s="123" t="s">
        <v>21</v>
      </c>
    </row>
    <row r="14" spans="1:7" x14ac:dyDescent="0.15">
      <c r="B14" s="31"/>
      <c r="C14" s="96"/>
      <c r="D14" s="82"/>
      <c r="E14" s="107"/>
      <c r="F14" s="123" t="s">
        <v>41</v>
      </c>
    </row>
    <row r="15" spans="1:7" x14ac:dyDescent="0.15">
      <c r="B15" s="31"/>
      <c r="C15" s="96"/>
      <c r="D15" s="82"/>
      <c r="E15" s="107"/>
      <c r="F15" s="123" t="s">
        <v>42</v>
      </c>
    </row>
    <row r="16" spans="1:7" x14ac:dyDescent="0.15">
      <c r="B16" s="31"/>
      <c r="C16" s="96"/>
      <c r="D16" s="82"/>
      <c r="E16" s="107"/>
      <c r="F16" s="123" t="s">
        <v>43</v>
      </c>
    </row>
    <row r="17" spans="2:6" x14ac:dyDescent="0.15">
      <c r="B17" s="31"/>
      <c r="C17" s="96"/>
      <c r="D17" s="82"/>
      <c r="E17" s="107"/>
      <c r="F17" s="123" t="s">
        <v>44</v>
      </c>
    </row>
    <row r="18" spans="2:6" x14ac:dyDescent="0.15">
      <c r="B18" s="31"/>
      <c r="C18" s="96"/>
      <c r="D18" s="82"/>
      <c r="E18" s="107"/>
      <c r="F18" s="123" t="s">
        <v>45</v>
      </c>
    </row>
    <row r="19" spans="2:6" x14ac:dyDescent="0.15">
      <c r="B19" s="31"/>
      <c r="C19" s="96"/>
      <c r="D19" s="82"/>
      <c r="E19" s="107"/>
      <c r="F19" s="123" t="s">
        <v>46</v>
      </c>
    </row>
    <row r="20" spans="2:6" x14ac:dyDescent="0.15">
      <c r="B20" s="31"/>
      <c r="C20" s="96"/>
      <c r="D20" s="82"/>
      <c r="E20" s="107"/>
      <c r="F20" s="123" t="s">
        <v>47</v>
      </c>
    </row>
    <row r="21" spans="2:6" x14ac:dyDescent="0.15">
      <c r="B21" s="31"/>
      <c r="C21" s="96"/>
      <c r="D21" s="82"/>
      <c r="E21" s="107"/>
      <c r="F21" s="123" t="s">
        <v>48</v>
      </c>
    </row>
    <row r="22" spans="2:6" x14ac:dyDescent="0.15">
      <c r="B22" s="31"/>
      <c r="C22" s="96"/>
      <c r="D22" s="83"/>
      <c r="E22" s="580"/>
      <c r="F22" s="123" t="s">
        <v>49</v>
      </c>
    </row>
    <row r="23" spans="2:6" x14ac:dyDescent="0.15">
      <c r="B23" s="31"/>
      <c r="C23" s="32" t="s">
        <v>24</v>
      </c>
      <c r="D23" s="24"/>
      <c r="E23" s="24"/>
      <c r="F23" s="123" t="s">
        <v>21</v>
      </c>
    </row>
    <row r="24" spans="2:6" x14ac:dyDescent="0.15">
      <c r="B24" s="31"/>
      <c r="C24" s="37"/>
      <c r="D24" s="24"/>
      <c r="E24" s="24"/>
      <c r="F24" s="123" t="s">
        <v>22</v>
      </c>
    </row>
    <row r="25" spans="2:6" x14ac:dyDescent="0.15">
      <c r="B25" s="31"/>
      <c r="C25" s="37"/>
      <c r="D25" s="24"/>
      <c r="E25" s="24"/>
      <c r="F25" s="123" t="s">
        <v>23</v>
      </c>
    </row>
    <row r="26" spans="2:6" x14ac:dyDescent="0.15">
      <c r="B26" s="31"/>
      <c r="C26" s="42" t="s">
        <v>36</v>
      </c>
      <c r="D26" s="35"/>
      <c r="E26" s="106"/>
      <c r="F26" s="123" t="s">
        <v>21</v>
      </c>
    </row>
    <row r="27" spans="2:6" x14ac:dyDescent="0.15">
      <c r="B27" s="31"/>
      <c r="C27" s="96"/>
      <c r="D27" s="24"/>
      <c r="E27" s="107"/>
      <c r="F27" s="123" t="s">
        <v>37</v>
      </c>
    </row>
    <row r="28" spans="2:6" x14ac:dyDescent="0.15">
      <c r="B28" s="31"/>
      <c r="C28" s="50"/>
      <c r="D28" s="25"/>
      <c r="E28" s="105"/>
      <c r="F28" s="123" t="s">
        <v>38</v>
      </c>
    </row>
    <row r="29" spans="2:6" x14ac:dyDescent="0.15">
      <c r="B29" s="31"/>
      <c r="C29" s="42" t="s">
        <v>25</v>
      </c>
      <c r="D29" s="43"/>
      <c r="E29" s="108"/>
      <c r="F29" s="123" t="s">
        <v>21</v>
      </c>
    </row>
    <row r="30" spans="2:6" x14ac:dyDescent="0.15">
      <c r="B30" s="31"/>
      <c r="C30" s="96"/>
      <c r="D30" s="14"/>
      <c r="E30" s="111"/>
      <c r="F30" s="123" t="s">
        <v>26</v>
      </c>
    </row>
    <row r="31" spans="2:6" x14ac:dyDescent="0.15">
      <c r="B31" s="31"/>
      <c r="C31" s="50"/>
      <c r="D31" s="109"/>
      <c r="E31" s="110"/>
      <c r="F31" s="123" t="s">
        <v>27</v>
      </c>
    </row>
    <row r="32" spans="2:6" x14ac:dyDescent="0.15">
      <c r="B32" s="31"/>
      <c r="C32" s="44" t="s">
        <v>28</v>
      </c>
      <c r="D32" s="35"/>
      <c r="E32" s="102"/>
      <c r="F32" s="123" t="s">
        <v>21</v>
      </c>
    </row>
    <row r="33" spans="2:6" x14ac:dyDescent="0.15">
      <c r="B33" s="31"/>
      <c r="C33" s="37"/>
      <c r="D33" s="24"/>
      <c r="E33" s="24"/>
      <c r="F33" s="123" t="s">
        <v>29</v>
      </c>
    </row>
    <row r="34" spans="2:6" x14ac:dyDescent="0.15">
      <c r="B34" s="31"/>
      <c r="C34" s="37"/>
      <c r="D34" s="24"/>
      <c r="E34" s="24"/>
      <c r="F34" s="123" t="s">
        <v>30</v>
      </c>
    </row>
    <row r="35" spans="2:6" x14ac:dyDescent="0.15">
      <c r="B35" s="31"/>
      <c r="C35" s="37"/>
      <c r="D35" s="42" t="s">
        <v>31</v>
      </c>
      <c r="E35" s="47"/>
      <c r="F35" s="168" t="s">
        <v>21</v>
      </c>
    </row>
    <row r="36" spans="2:6" x14ac:dyDescent="0.15">
      <c r="B36" s="31"/>
      <c r="C36" s="37"/>
      <c r="D36" s="96"/>
      <c r="E36" s="30"/>
      <c r="F36" s="168" t="s">
        <v>32</v>
      </c>
    </row>
    <row r="37" spans="2:6" x14ac:dyDescent="0.15">
      <c r="B37" s="31"/>
      <c r="C37" s="37"/>
      <c r="D37" s="50"/>
      <c r="E37" s="101"/>
      <c r="F37" s="168" t="s">
        <v>920</v>
      </c>
    </row>
    <row r="38" spans="2:6" x14ac:dyDescent="0.15">
      <c r="B38" s="31"/>
      <c r="C38" s="32" t="s">
        <v>33</v>
      </c>
      <c r="D38" s="43"/>
      <c r="E38" s="35"/>
      <c r="F38" s="123" t="s">
        <v>21</v>
      </c>
    </row>
    <row r="39" spans="2:6" x14ac:dyDescent="0.15">
      <c r="B39" s="31"/>
      <c r="C39" s="37"/>
      <c r="D39" s="14"/>
      <c r="E39" s="104"/>
      <c r="F39" s="123" t="s">
        <v>34</v>
      </c>
    </row>
    <row r="40" spans="2:6" x14ac:dyDescent="0.15">
      <c r="B40" s="31"/>
      <c r="C40" s="37"/>
      <c r="D40" s="103"/>
      <c r="E40" s="105"/>
      <c r="F40" s="123" t="s">
        <v>35</v>
      </c>
    </row>
    <row r="41" spans="2:6" x14ac:dyDescent="0.15">
      <c r="B41" s="51"/>
      <c r="C41" s="42" t="s">
        <v>1182</v>
      </c>
      <c r="D41" s="43"/>
      <c r="E41" s="108"/>
      <c r="F41" s="123" t="s">
        <v>21</v>
      </c>
    </row>
    <row r="42" spans="2:6" x14ac:dyDescent="0.15">
      <c r="B42" s="51"/>
      <c r="C42" s="96"/>
      <c r="D42" s="14"/>
      <c r="E42" s="111"/>
      <c r="F42" s="123" t="s">
        <v>1183</v>
      </c>
    </row>
    <row r="43" spans="2:6" x14ac:dyDescent="0.15">
      <c r="B43" s="51"/>
      <c r="C43" s="96"/>
      <c r="D43" s="14"/>
      <c r="E43" s="111"/>
      <c r="F43" s="123" t="str">
        <f>IF(入力シート!E40="上記同様","","接続検討要否確認依頼書（技術的事項）に関する連絡先窓口と同じ")</f>
        <v>接続検討要否確認依頼書（技術的事項）に関する連絡先窓口と同じ</v>
      </c>
    </row>
    <row r="44" spans="2:6" x14ac:dyDescent="0.15">
      <c r="B44" s="53"/>
      <c r="C44" s="114"/>
      <c r="D44" s="112"/>
      <c r="E44" s="113"/>
      <c r="F44" s="123" t="s">
        <v>861</v>
      </c>
    </row>
    <row r="45" spans="2:6" hidden="1" x14ac:dyDescent="0.15">
      <c r="B45" s="51"/>
      <c r="C45" s="42" t="s">
        <v>433</v>
      </c>
      <c r="D45" s="43"/>
      <c r="E45" s="108"/>
      <c r="F45" s="123" t="s">
        <v>21</v>
      </c>
    </row>
    <row r="46" spans="2:6" hidden="1" x14ac:dyDescent="0.15">
      <c r="B46" s="51"/>
      <c r="C46" s="96"/>
      <c r="D46" s="14"/>
      <c r="E46" s="111"/>
      <c r="F46" s="123" t="s">
        <v>435</v>
      </c>
    </row>
    <row r="47" spans="2:6" hidden="1" x14ac:dyDescent="0.15">
      <c r="B47" s="31"/>
      <c r="C47" s="256"/>
      <c r="D47" s="628"/>
      <c r="E47" s="132"/>
      <c r="F47" s="123" t="str">
        <f>IF(入力シート!E40="上記同様","","申込書(技術的事項)に関する連絡先窓口と同じ")</f>
        <v>申込書(技術的事項)に関する連絡先窓口と同じ</v>
      </c>
    </row>
    <row r="48" spans="2:6" hidden="1" x14ac:dyDescent="0.15">
      <c r="B48" s="53"/>
      <c r="C48" s="114"/>
      <c r="D48" s="112"/>
      <c r="E48" s="113"/>
      <c r="F48" s="123" t="s">
        <v>862</v>
      </c>
    </row>
    <row r="49" spans="2:6" ht="30" x14ac:dyDescent="0.15">
      <c r="B49" s="61" t="s">
        <v>50</v>
      </c>
      <c r="C49" s="52"/>
      <c r="D49" s="115"/>
      <c r="E49" s="115"/>
      <c r="F49" s="125"/>
    </row>
    <row r="50" spans="2:6" x14ac:dyDescent="0.15">
      <c r="B50" s="31"/>
      <c r="C50" s="54" t="s">
        <v>51</v>
      </c>
      <c r="D50" s="55"/>
      <c r="E50" s="55"/>
      <c r="F50" s="169" t="s">
        <v>21</v>
      </c>
    </row>
    <row r="51" spans="2:6" x14ac:dyDescent="0.15">
      <c r="B51" s="31"/>
      <c r="C51" s="54"/>
      <c r="D51" s="55"/>
      <c r="E51" s="55"/>
      <c r="F51" s="123" t="s">
        <v>22</v>
      </c>
    </row>
    <row r="52" spans="2:6" x14ac:dyDescent="0.15">
      <c r="B52" s="31"/>
      <c r="C52" s="54"/>
      <c r="D52" s="55"/>
      <c r="E52" s="55"/>
      <c r="F52" s="123" t="s">
        <v>52</v>
      </c>
    </row>
    <row r="53" spans="2:6" x14ac:dyDescent="0.15">
      <c r="B53" s="31"/>
      <c r="C53" s="54"/>
      <c r="D53" s="56" t="s">
        <v>105</v>
      </c>
      <c r="E53" s="116"/>
      <c r="F53" s="123" t="s">
        <v>498</v>
      </c>
    </row>
    <row r="54" spans="2:6" x14ac:dyDescent="0.15">
      <c r="B54" s="31"/>
      <c r="C54" s="54"/>
      <c r="D54" s="97"/>
      <c r="E54" s="117"/>
      <c r="F54" s="123" t="s">
        <v>499</v>
      </c>
    </row>
    <row r="55" spans="2:6" x14ac:dyDescent="0.15">
      <c r="B55" s="31"/>
      <c r="C55" s="54"/>
      <c r="D55" s="118"/>
      <c r="E55" s="119"/>
      <c r="F55" s="123" t="s">
        <v>500</v>
      </c>
    </row>
    <row r="56" spans="2:6" x14ac:dyDescent="0.15">
      <c r="B56" s="31"/>
      <c r="C56" s="605" t="s">
        <v>514</v>
      </c>
      <c r="D56" s="56" t="s">
        <v>501</v>
      </c>
      <c r="E56" s="116"/>
      <c r="F56" s="123" t="s">
        <v>505</v>
      </c>
    </row>
    <row r="57" spans="2:6" x14ac:dyDescent="0.15">
      <c r="B57" s="31"/>
      <c r="C57" s="54"/>
      <c r="D57" s="97"/>
      <c r="E57" s="117"/>
      <c r="F57" s="123" t="s">
        <v>506</v>
      </c>
    </row>
    <row r="58" spans="2:6" x14ac:dyDescent="0.15">
      <c r="B58" s="31"/>
      <c r="C58" s="54"/>
      <c r="D58" s="97"/>
      <c r="E58" s="117"/>
      <c r="F58" s="123" t="s">
        <v>507</v>
      </c>
    </row>
    <row r="59" spans="2:6" x14ac:dyDescent="0.15">
      <c r="B59" s="31"/>
      <c r="C59" s="54"/>
      <c r="D59" s="118"/>
      <c r="E59" s="119"/>
      <c r="F59" s="123" t="s">
        <v>508</v>
      </c>
    </row>
    <row r="60" spans="2:6" x14ac:dyDescent="0.15">
      <c r="B60" s="31"/>
      <c r="C60" s="54"/>
      <c r="D60" s="604" t="s">
        <v>511</v>
      </c>
      <c r="E60" s="116"/>
      <c r="F60" s="123" t="s">
        <v>448</v>
      </c>
    </row>
    <row r="61" spans="2:6" x14ac:dyDescent="0.15">
      <c r="B61" s="31"/>
      <c r="C61" s="54"/>
      <c r="D61" s="97"/>
      <c r="E61" s="117"/>
      <c r="F61" s="123" t="s">
        <v>509</v>
      </c>
    </row>
    <row r="62" spans="2:6" x14ac:dyDescent="0.15">
      <c r="B62" s="31"/>
      <c r="C62" s="54"/>
      <c r="D62" s="118"/>
      <c r="E62" s="119"/>
      <c r="F62" s="123" t="s">
        <v>510</v>
      </c>
    </row>
    <row r="63" spans="2:6" x14ac:dyDescent="0.15">
      <c r="B63" s="31"/>
      <c r="C63" s="605" t="s">
        <v>515</v>
      </c>
      <c r="D63" s="56" t="s">
        <v>501</v>
      </c>
      <c r="E63" s="116"/>
      <c r="F63" s="123" t="s">
        <v>505</v>
      </c>
    </row>
    <row r="64" spans="2:6" x14ac:dyDescent="0.15">
      <c r="B64" s="31"/>
      <c r="C64" s="54"/>
      <c r="D64" s="97"/>
      <c r="E64" s="117"/>
      <c r="F64" s="123" t="s">
        <v>506</v>
      </c>
    </row>
    <row r="65" spans="2:6" x14ac:dyDescent="0.15">
      <c r="B65" s="31"/>
      <c r="C65" s="54"/>
      <c r="D65" s="97"/>
      <c r="E65" s="117"/>
      <c r="F65" s="123" t="s">
        <v>507</v>
      </c>
    </row>
    <row r="66" spans="2:6" x14ac:dyDescent="0.15">
      <c r="B66" s="31"/>
      <c r="C66" s="54"/>
      <c r="D66" s="118"/>
      <c r="E66" s="119"/>
      <c r="F66" s="123" t="s">
        <v>508</v>
      </c>
    </row>
    <row r="67" spans="2:6" x14ac:dyDescent="0.15">
      <c r="B67" s="31"/>
      <c r="C67" s="606" t="s">
        <v>517</v>
      </c>
      <c r="D67" s="56" t="s">
        <v>501</v>
      </c>
      <c r="E67" s="116"/>
      <c r="F67" s="123" t="s">
        <v>505</v>
      </c>
    </row>
    <row r="68" spans="2:6" x14ac:dyDescent="0.15">
      <c r="B68" s="31"/>
      <c r="C68" s="54"/>
      <c r="D68" s="97"/>
      <c r="E68" s="117"/>
      <c r="F68" s="123" t="s">
        <v>506</v>
      </c>
    </row>
    <row r="69" spans="2:6" x14ac:dyDescent="0.15">
      <c r="B69" s="31"/>
      <c r="C69" s="54"/>
      <c r="D69" s="97"/>
      <c r="E69" s="117"/>
      <c r="F69" s="123" t="s">
        <v>507</v>
      </c>
    </row>
    <row r="70" spans="2:6" x14ac:dyDescent="0.15">
      <c r="B70" s="31"/>
      <c r="C70" s="54"/>
      <c r="D70" s="118"/>
      <c r="E70" s="119"/>
      <c r="F70" s="123" t="s">
        <v>508</v>
      </c>
    </row>
    <row r="71" spans="2:6" x14ac:dyDescent="0.15">
      <c r="B71" s="31"/>
      <c r="C71" s="606" t="s">
        <v>518</v>
      </c>
      <c r="D71" s="56" t="s">
        <v>501</v>
      </c>
      <c r="E71" s="116"/>
      <c r="F71" s="123" t="s">
        <v>505</v>
      </c>
    </row>
    <row r="72" spans="2:6" x14ac:dyDescent="0.15">
      <c r="B72" s="31"/>
      <c r="C72" s="54"/>
      <c r="D72" s="97"/>
      <c r="E72" s="117"/>
      <c r="F72" s="123" t="s">
        <v>506</v>
      </c>
    </row>
    <row r="73" spans="2:6" x14ac:dyDescent="0.15">
      <c r="B73" s="31"/>
      <c r="C73" s="54"/>
      <c r="D73" s="97"/>
      <c r="E73" s="117"/>
      <c r="F73" s="123" t="s">
        <v>507</v>
      </c>
    </row>
    <row r="74" spans="2:6" x14ac:dyDescent="0.15">
      <c r="B74" s="31"/>
      <c r="C74" s="54"/>
      <c r="D74" s="118"/>
      <c r="E74" s="119"/>
      <c r="F74" s="123" t="s">
        <v>508</v>
      </c>
    </row>
    <row r="75" spans="2:6" x14ac:dyDescent="0.15">
      <c r="B75" s="31"/>
      <c r="C75" s="606" t="s">
        <v>518</v>
      </c>
      <c r="D75" s="56" t="s">
        <v>501</v>
      </c>
      <c r="E75" s="116"/>
      <c r="F75" s="123" t="s">
        <v>880</v>
      </c>
    </row>
    <row r="76" spans="2:6" x14ac:dyDescent="0.15">
      <c r="B76" s="31"/>
      <c r="C76" s="54"/>
      <c r="D76" s="97"/>
      <c r="E76" s="117"/>
      <c r="F76" s="123" t="s">
        <v>506</v>
      </c>
    </row>
    <row r="77" spans="2:6" x14ac:dyDescent="0.15">
      <c r="B77" s="31"/>
      <c r="C77" s="54"/>
      <c r="D77" s="97"/>
      <c r="E77" s="117"/>
      <c r="F77" s="123" t="s">
        <v>507</v>
      </c>
    </row>
    <row r="78" spans="2:6" x14ac:dyDescent="0.15">
      <c r="B78" s="31"/>
      <c r="C78" s="54"/>
      <c r="D78" s="118"/>
      <c r="E78" s="119"/>
      <c r="F78" s="123" t="s">
        <v>508</v>
      </c>
    </row>
    <row r="79" spans="2:6" x14ac:dyDescent="0.15">
      <c r="B79" s="31"/>
      <c r="C79" s="606" t="s">
        <v>525</v>
      </c>
      <c r="D79" s="56" t="s">
        <v>526</v>
      </c>
      <c r="E79" s="116"/>
      <c r="F79" s="123" t="s">
        <v>527</v>
      </c>
    </row>
    <row r="80" spans="2:6" x14ac:dyDescent="0.15">
      <c r="B80" s="31"/>
      <c r="C80" s="54"/>
      <c r="D80" s="97"/>
      <c r="E80" s="117"/>
      <c r="F80" s="123" t="s">
        <v>520</v>
      </c>
    </row>
    <row r="81" spans="2:6" x14ac:dyDescent="0.15">
      <c r="B81" s="31"/>
      <c r="C81" s="54"/>
      <c r="D81" s="97"/>
      <c r="E81" s="117"/>
      <c r="F81" s="123" t="s">
        <v>528</v>
      </c>
    </row>
    <row r="82" spans="2:6" x14ac:dyDescent="0.15">
      <c r="B82" s="31"/>
      <c r="C82" s="54"/>
      <c r="D82" s="97"/>
      <c r="E82" s="117"/>
      <c r="F82" s="123" t="s">
        <v>539</v>
      </c>
    </row>
    <row r="83" spans="2:6" x14ac:dyDescent="0.15">
      <c r="B83" s="31"/>
      <c r="C83" s="54"/>
      <c r="D83" s="97"/>
      <c r="E83" s="117"/>
      <c r="F83" s="123" t="s">
        <v>540</v>
      </c>
    </row>
    <row r="84" spans="2:6" x14ac:dyDescent="0.15">
      <c r="B84" s="31"/>
      <c r="C84" s="54"/>
      <c r="D84" s="97"/>
      <c r="E84" s="117"/>
      <c r="F84" s="123" t="s">
        <v>541</v>
      </c>
    </row>
    <row r="85" spans="2:6" x14ac:dyDescent="0.15">
      <c r="B85" s="31"/>
      <c r="C85" s="54"/>
      <c r="D85" s="97"/>
      <c r="E85" s="117"/>
      <c r="F85" s="123" t="s">
        <v>529</v>
      </c>
    </row>
    <row r="86" spans="2:6" x14ac:dyDescent="0.15">
      <c r="B86" s="31"/>
      <c r="C86" s="54"/>
      <c r="D86" s="97"/>
      <c r="E86" s="117"/>
      <c r="F86" s="123" t="s">
        <v>530</v>
      </c>
    </row>
    <row r="87" spans="2:6" x14ac:dyDescent="0.15">
      <c r="B87" s="31"/>
      <c r="C87" s="54"/>
      <c r="D87" s="97"/>
      <c r="E87" s="117"/>
      <c r="F87" s="123" t="s">
        <v>531</v>
      </c>
    </row>
    <row r="88" spans="2:6" x14ac:dyDescent="0.15">
      <c r="B88" s="31"/>
      <c r="C88" s="54"/>
      <c r="D88" s="97"/>
      <c r="E88" s="117"/>
      <c r="F88" s="123" t="s">
        <v>542</v>
      </c>
    </row>
    <row r="89" spans="2:6" x14ac:dyDescent="0.15">
      <c r="B89" s="31"/>
      <c r="C89" s="54"/>
      <c r="D89" s="97"/>
      <c r="E89" s="117"/>
      <c r="F89" s="123" t="s">
        <v>543</v>
      </c>
    </row>
    <row r="90" spans="2:6" x14ac:dyDescent="0.15">
      <c r="B90" s="31"/>
      <c r="C90" s="54"/>
      <c r="D90" s="97"/>
      <c r="E90" s="117"/>
      <c r="F90" s="123" t="s">
        <v>532</v>
      </c>
    </row>
    <row r="91" spans="2:6" x14ac:dyDescent="0.15">
      <c r="B91" s="31"/>
      <c r="C91" s="54"/>
      <c r="D91" s="97"/>
      <c r="E91" s="117"/>
      <c r="F91" s="123" t="s">
        <v>520</v>
      </c>
    </row>
    <row r="92" spans="2:6" x14ac:dyDescent="0.15">
      <c r="B92" s="31"/>
      <c r="C92" s="54"/>
      <c r="D92" s="97"/>
      <c r="E92" s="117"/>
      <c r="F92" s="123" t="s">
        <v>533</v>
      </c>
    </row>
    <row r="93" spans="2:6" x14ac:dyDescent="0.15">
      <c r="B93" s="31"/>
      <c r="C93" s="54"/>
      <c r="D93" s="97"/>
      <c r="E93" s="117"/>
      <c r="F93" s="123" t="s">
        <v>534</v>
      </c>
    </row>
    <row r="94" spans="2:6" x14ac:dyDescent="0.15">
      <c r="B94" s="31"/>
      <c r="C94" s="54"/>
      <c r="D94" s="97"/>
      <c r="E94" s="117"/>
      <c r="F94" s="123" t="s">
        <v>535</v>
      </c>
    </row>
    <row r="95" spans="2:6" x14ac:dyDescent="0.15">
      <c r="B95" s="31"/>
      <c r="C95" s="54"/>
      <c r="D95" s="97"/>
      <c r="E95" s="117"/>
      <c r="F95" s="123" t="s">
        <v>544</v>
      </c>
    </row>
    <row r="96" spans="2:6" x14ac:dyDescent="0.15">
      <c r="B96" s="31"/>
      <c r="C96" s="54"/>
      <c r="D96" s="97"/>
      <c r="E96" s="117"/>
      <c r="F96" s="123" t="s">
        <v>545</v>
      </c>
    </row>
    <row r="97" spans="2:6" x14ac:dyDescent="0.15">
      <c r="B97" s="31"/>
      <c r="C97" s="54"/>
      <c r="D97" s="97"/>
      <c r="E97" s="117"/>
      <c r="F97" s="123" t="s">
        <v>546</v>
      </c>
    </row>
    <row r="98" spans="2:6" x14ac:dyDescent="0.15">
      <c r="B98" s="31"/>
      <c r="C98" s="54"/>
      <c r="D98" s="97"/>
      <c r="E98" s="117"/>
      <c r="F98" s="123" t="s">
        <v>547</v>
      </c>
    </row>
    <row r="99" spans="2:6" x14ac:dyDescent="0.15">
      <c r="B99" s="31"/>
      <c r="C99" s="54"/>
      <c r="D99" s="97"/>
      <c r="E99" s="117"/>
      <c r="F99" s="123" t="s">
        <v>548</v>
      </c>
    </row>
    <row r="100" spans="2:6" x14ac:dyDescent="0.15">
      <c r="B100" s="31"/>
      <c r="C100" s="54"/>
      <c r="D100" s="97"/>
      <c r="E100" s="117"/>
      <c r="F100" s="123" t="s">
        <v>549</v>
      </c>
    </row>
    <row r="101" spans="2:6" x14ac:dyDescent="0.15">
      <c r="B101" s="31"/>
      <c r="C101" s="54"/>
      <c r="D101" s="97"/>
      <c r="E101" s="117"/>
      <c r="F101" s="123" t="s">
        <v>536</v>
      </c>
    </row>
    <row r="102" spans="2:6" x14ac:dyDescent="0.15">
      <c r="B102" s="31"/>
      <c r="C102" s="54"/>
      <c r="D102" s="97"/>
      <c r="E102" s="117"/>
      <c r="F102" s="123" t="s">
        <v>537</v>
      </c>
    </row>
    <row r="103" spans="2:6" x14ac:dyDescent="0.15">
      <c r="B103" s="31"/>
      <c r="C103" s="54"/>
      <c r="D103" s="97"/>
      <c r="E103" s="117"/>
      <c r="F103" s="123" t="s">
        <v>538</v>
      </c>
    </row>
    <row r="104" spans="2:6" x14ac:dyDescent="0.15">
      <c r="B104" s="31"/>
      <c r="C104" s="54"/>
      <c r="D104" s="118"/>
      <c r="E104" s="119"/>
      <c r="F104" s="123" t="s">
        <v>550</v>
      </c>
    </row>
    <row r="105" spans="2:6" x14ac:dyDescent="0.15">
      <c r="B105" s="31"/>
      <c r="C105" s="56" t="s">
        <v>53</v>
      </c>
      <c r="D105" s="56" t="s">
        <v>111</v>
      </c>
      <c r="E105" s="116"/>
      <c r="F105" s="123" t="s">
        <v>924</v>
      </c>
    </row>
    <row r="106" spans="2:6" x14ac:dyDescent="0.15">
      <c r="B106" s="31"/>
      <c r="C106" s="54"/>
      <c r="D106" s="118"/>
      <c r="E106" s="119"/>
      <c r="F106" s="123" t="s">
        <v>922</v>
      </c>
    </row>
    <row r="107" spans="2:6" x14ac:dyDescent="0.15">
      <c r="B107" s="31"/>
      <c r="C107" s="54"/>
      <c r="D107" s="56" t="s">
        <v>113</v>
      </c>
      <c r="E107" s="116"/>
      <c r="F107" s="170" t="s">
        <v>21</v>
      </c>
    </row>
    <row r="108" spans="2:6" x14ac:dyDescent="0.15">
      <c r="B108" s="31"/>
      <c r="C108" s="54"/>
      <c r="D108" s="97"/>
      <c r="E108" s="117"/>
      <c r="F108" s="170" t="s">
        <v>54</v>
      </c>
    </row>
    <row r="109" spans="2:6" x14ac:dyDescent="0.15">
      <c r="B109" s="31"/>
      <c r="C109" s="54"/>
      <c r="D109" s="97"/>
      <c r="E109" s="117"/>
      <c r="F109" s="170" t="s">
        <v>55</v>
      </c>
    </row>
    <row r="110" spans="2:6" x14ac:dyDescent="0.15">
      <c r="B110" s="31"/>
      <c r="C110" s="54"/>
      <c r="D110" s="118"/>
      <c r="E110" s="119"/>
      <c r="F110" s="170" t="s">
        <v>346</v>
      </c>
    </row>
    <row r="111" spans="2:6" ht="30" x14ac:dyDescent="0.15">
      <c r="B111" s="61" t="s">
        <v>329</v>
      </c>
      <c r="C111" s="52"/>
      <c r="D111" s="115"/>
      <c r="E111" s="115"/>
      <c r="F111" s="125"/>
    </row>
    <row r="112" spans="2:6" x14ac:dyDescent="0.15">
      <c r="B112" s="31"/>
      <c r="C112" s="71" t="s">
        <v>335</v>
      </c>
      <c r="D112" s="76" t="s">
        <v>331</v>
      </c>
      <c r="E112" s="102"/>
      <c r="F112" s="169" t="s">
        <v>21</v>
      </c>
    </row>
    <row r="113" spans="2:6" x14ac:dyDescent="0.15">
      <c r="B113" s="31"/>
      <c r="C113" s="71"/>
      <c r="D113" s="82"/>
      <c r="E113" s="104"/>
      <c r="F113" s="123" t="s">
        <v>22</v>
      </c>
    </row>
    <row r="114" spans="2:6" x14ac:dyDescent="0.15">
      <c r="B114" s="31"/>
      <c r="C114" s="71"/>
      <c r="D114" s="82"/>
      <c r="E114" s="104"/>
      <c r="F114" s="123" t="s">
        <v>52</v>
      </c>
    </row>
    <row r="115" spans="2:6" x14ac:dyDescent="0.15">
      <c r="B115" s="31"/>
      <c r="C115" s="84"/>
      <c r="D115" s="76" t="s">
        <v>1185</v>
      </c>
      <c r="E115" s="102"/>
      <c r="F115" s="123" t="s">
        <v>21</v>
      </c>
    </row>
    <row r="116" spans="2:6" x14ac:dyDescent="0.15">
      <c r="B116" s="31"/>
      <c r="C116" s="71"/>
      <c r="D116" s="82"/>
      <c r="E116" s="104"/>
      <c r="F116" s="123" t="s">
        <v>1186</v>
      </c>
    </row>
    <row r="117" spans="2:6" x14ac:dyDescent="0.15">
      <c r="B117" s="31"/>
      <c r="C117" s="71"/>
      <c r="D117" s="82"/>
      <c r="E117" s="104"/>
      <c r="F117" s="123" t="s">
        <v>1187</v>
      </c>
    </row>
    <row r="118" spans="2:6" x14ac:dyDescent="0.15">
      <c r="B118" s="31"/>
      <c r="C118" s="71"/>
      <c r="D118" s="82"/>
      <c r="E118" s="104"/>
      <c r="F118" s="123" t="s">
        <v>1188</v>
      </c>
    </row>
    <row r="119" spans="2:6" x14ac:dyDescent="0.15">
      <c r="B119" s="31"/>
      <c r="C119" s="71"/>
      <c r="D119" s="76" t="s">
        <v>57</v>
      </c>
      <c r="E119" s="102"/>
      <c r="F119" s="170" t="s">
        <v>21</v>
      </c>
    </row>
    <row r="120" spans="2:6" x14ac:dyDescent="0.15">
      <c r="B120" s="31"/>
      <c r="C120" s="71"/>
      <c r="D120" s="82"/>
      <c r="E120" s="104"/>
      <c r="F120" s="170" t="s">
        <v>58</v>
      </c>
    </row>
    <row r="121" spans="2:6" x14ac:dyDescent="0.15">
      <c r="B121" s="31"/>
      <c r="C121" s="71"/>
      <c r="D121" s="82"/>
      <c r="E121" s="104"/>
      <c r="F121" s="170" t="s">
        <v>59</v>
      </c>
    </row>
    <row r="122" spans="2:6" x14ac:dyDescent="0.15">
      <c r="B122" s="31"/>
      <c r="C122" s="71"/>
      <c r="D122" s="82"/>
      <c r="E122" s="104"/>
      <c r="F122" s="170" t="s">
        <v>60</v>
      </c>
    </row>
    <row r="123" spans="2:6" x14ac:dyDescent="0.15">
      <c r="B123" s="31"/>
      <c r="C123" s="71"/>
      <c r="D123" s="76" t="s">
        <v>61</v>
      </c>
      <c r="E123" s="102"/>
      <c r="F123" s="170" t="s">
        <v>21</v>
      </c>
    </row>
    <row r="124" spans="2:6" x14ac:dyDescent="0.15">
      <c r="B124" s="31"/>
      <c r="C124" s="71"/>
      <c r="D124" s="82"/>
      <c r="E124" s="104"/>
      <c r="F124" s="170" t="s">
        <v>62</v>
      </c>
    </row>
    <row r="125" spans="2:6" x14ac:dyDescent="0.15">
      <c r="B125" s="31"/>
      <c r="C125" s="71"/>
      <c r="D125" s="82"/>
      <c r="E125" s="104"/>
      <c r="F125" s="170" t="s">
        <v>63</v>
      </c>
    </row>
    <row r="126" spans="2:6" x14ac:dyDescent="0.15">
      <c r="B126" s="31"/>
      <c r="C126" s="71"/>
      <c r="D126" s="74"/>
      <c r="E126" s="120"/>
      <c r="F126" s="170" t="s">
        <v>64</v>
      </c>
    </row>
    <row r="127" spans="2:6" x14ac:dyDescent="0.15">
      <c r="B127" s="31"/>
      <c r="C127" s="71"/>
      <c r="D127" s="73" t="s">
        <v>65</v>
      </c>
      <c r="E127" s="39"/>
      <c r="F127" s="123" t="s">
        <v>21</v>
      </c>
    </row>
    <row r="128" spans="2:6" x14ac:dyDescent="0.15">
      <c r="B128" s="31"/>
      <c r="C128" s="71"/>
      <c r="D128" s="82"/>
      <c r="E128" s="24"/>
      <c r="F128" s="123" t="s">
        <v>30</v>
      </c>
    </row>
    <row r="129" spans="2:6" x14ac:dyDescent="0.15">
      <c r="B129" s="31"/>
      <c r="C129" s="71"/>
      <c r="D129" s="82"/>
      <c r="E129" s="24"/>
      <c r="F129" s="123" t="s">
        <v>52</v>
      </c>
    </row>
    <row r="130" spans="2:6" x14ac:dyDescent="0.15">
      <c r="B130" s="31"/>
      <c r="C130" s="71"/>
      <c r="D130" s="73" t="s">
        <v>66</v>
      </c>
      <c r="E130" s="39"/>
      <c r="F130" s="123" t="s">
        <v>21</v>
      </c>
    </row>
    <row r="131" spans="2:6" x14ac:dyDescent="0.15">
      <c r="B131" s="31"/>
      <c r="C131" s="71"/>
      <c r="D131" s="82"/>
      <c r="E131" s="24"/>
      <c r="F131" s="123" t="s">
        <v>30</v>
      </c>
    </row>
    <row r="132" spans="2:6" x14ac:dyDescent="0.15">
      <c r="B132" s="31"/>
      <c r="C132" s="71"/>
      <c r="D132" s="82"/>
      <c r="E132" s="24"/>
      <c r="F132" s="123" t="s">
        <v>52</v>
      </c>
    </row>
    <row r="133" spans="2:6" x14ac:dyDescent="0.15">
      <c r="B133" s="31"/>
      <c r="C133" s="73" t="s">
        <v>625</v>
      </c>
      <c r="D133" s="73" t="s">
        <v>625</v>
      </c>
      <c r="E133" s="39"/>
      <c r="F133" s="123" t="s">
        <v>601</v>
      </c>
    </row>
    <row r="134" spans="2:6" x14ac:dyDescent="0.15">
      <c r="B134" s="31"/>
      <c r="C134" s="71"/>
      <c r="D134" s="82"/>
      <c r="E134" s="24"/>
      <c r="F134" s="123" t="s">
        <v>626</v>
      </c>
    </row>
    <row r="135" spans="2:6" x14ac:dyDescent="0.15">
      <c r="B135" s="31"/>
      <c r="C135" s="71"/>
      <c r="D135" s="82"/>
      <c r="E135" s="24"/>
      <c r="F135" s="123" t="s">
        <v>627</v>
      </c>
    </row>
    <row r="136" spans="2:6" x14ac:dyDescent="0.15">
      <c r="B136" s="31"/>
      <c r="C136" s="71"/>
      <c r="D136" s="82"/>
      <c r="E136" s="24"/>
      <c r="F136" s="123" t="s">
        <v>628</v>
      </c>
    </row>
    <row r="137" spans="2:6" x14ac:dyDescent="0.15">
      <c r="B137" s="31"/>
      <c r="C137" s="73" t="s">
        <v>625</v>
      </c>
      <c r="D137" s="73" t="s">
        <v>629</v>
      </c>
      <c r="E137" s="39"/>
      <c r="F137" s="123" t="s">
        <v>630</v>
      </c>
    </row>
    <row r="138" spans="2:6" x14ac:dyDescent="0.15">
      <c r="B138" s="31"/>
      <c r="C138" s="71"/>
      <c r="D138" s="82"/>
      <c r="E138" s="24"/>
      <c r="F138" s="123" t="s">
        <v>631</v>
      </c>
    </row>
    <row r="139" spans="2:6" x14ac:dyDescent="0.15">
      <c r="B139" s="31"/>
      <c r="C139" s="71"/>
      <c r="D139" s="82"/>
      <c r="E139" s="24"/>
      <c r="F139" s="123" t="s">
        <v>628</v>
      </c>
    </row>
    <row r="140" spans="2:6" x14ac:dyDescent="0.15">
      <c r="B140" s="31"/>
      <c r="C140" s="73"/>
      <c r="D140" s="73" t="s">
        <v>732</v>
      </c>
      <c r="E140" s="39"/>
      <c r="F140" s="123" t="s">
        <v>733</v>
      </c>
    </row>
    <row r="141" spans="2:6" x14ac:dyDescent="0.15">
      <c r="B141" s="31"/>
      <c r="C141" s="71"/>
      <c r="D141" s="82"/>
      <c r="E141" s="24"/>
      <c r="F141" s="123" t="s">
        <v>734</v>
      </c>
    </row>
    <row r="142" spans="2:6" x14ac:dyDescent="0.15">
      <c r="B142" s="31"/>
      <c r="C142" s="71"/>
      <c r="D142" s="82"/>
      <c r="E142" s="24"/>
      <c r="F142" s="123" t="s">
        <v>735</v>
      </c>
    </row>
    <row r="143" spans="2:6" x14ac:dyDescent="0.15">
      <c r="B143" s="31"/>
      <c r="C143" s="71"/>
      <c r="D143" s="82"/>
      <c r="E143" s="24"/>
      <c r="F143" s="123" t="s">
        <v>736</v>
      </c>
    </row>
    <row r="144" spans="2:6" x14ac:dyDescent="0.15">
      <c r="B144" s="31"/>
      <c r="C144" s="71"/>
      <c r="D144" s="82"/>
      <c r="E144" s="24"/>
      <c r="F144" s="123" t="s">
        <v>628</v>
      </c>
    </row>
    <row r="145" spans="2:6" x14ac:dyDescent="0.15">
      <c r="B145" s="31"/>
      <c r="C145" s="73"/>
      <c r="D145" s="73" t="s">
        <v>848</v>
      </c>
      <c r="E145" s="39"/>
      <c r="F145" s="123" t="s">
        <v>738</v>
      </c>
    </row>
    <row r="146" spans="2:6" x14ac:dyDescent="0.15">
      <c r="B146" s="31"/>
      <c r="C146" s="71"/>
      <c r="D146" s="82"/>
      <c r="E146" s="24"/>
      <c r="F146" s="123" t="s">
        <v>739</v>
      </c>
    </row>
    <row r="147" spans="2:6" x14ac:dyDescent="0.15">
      <c r="B147" s="31"/>
      <c r="C147" s="71"/>
      <c r="D147" s="82"/>
      <c r="E147" s="24"/>
      <c r="F147" s="123" t="s">
        <v>740</v>
      </c>
    </row>
    <row r="148" spans="2:6" ht="24" x14ac:dyDescent="0.15">
      <c r="B148" s="61" t="s">
        <v>402</v>
      </c>
      <c r="C148" s="87"/>
      <c r="D148" s="88"/>
      <c r="E148" s="270"/>
      <c r="F148" s="125"/>
    </row>
    <row r="149" spans="2:6" ht="24" x14ac:dyDescent="0.15">
      <c r="B149" s="175"/>
      <c r="C149" s="76" t="s">
        <v>328</v>
      </c>
      <c r="D149" s="176"/>
      <c r="E149" s="132"/>
      <c r="F149" s="169" t="s">
        <v>21</v>
      </c>
    </row>
    <row r="150" spans="2:6" ht="24" x14ac:dyDescent="0.15">
      <c r="B150" s="175"/>
      <c r="C150" s="82"/>
      <c r="D150" s="71"/>
      <c r="E150" s="132"/>
      <c r="F150" s="123" t="s">
        <v>22</v>
      </c>
    </row>
    <row r="151" spans="2:6" ht="24" x14ac:dyDescent="0.15">
      <c r="B151" s="175"/>
      <c r="C151" s="83"/>
      <c r="D151" s="174"/>
      <c r="E151" s="135"/>
      <c r="F151" s="123" t="s">
        <v>52</v>
      </c>
    </row>
    <row r="152" spans="2:6" ht="24" x14ac:dyDescent="0.15">
      <c r="B152" s="581" t="s">
        <v>401</v>
      </c>
      <c r="C152" s="582"/>
      <c r="D152" s="88"/>
      <c r="E152" s="40"/>
      <c r="F152" s="125"/>
    </row>
    <row r="153" spans="2:6" x14ac:dyDescent="0.15">
      <c r="B153" s="51"/>
      <c r="C153" s="100" t="s">
        <v>846</v>
      </c>
      <c r="D153" s="73" t="s">
        <v>847</v>
      </c>
      <c r="E153" s="102"/>
      <c r="F153" s="123" t="s">
        <v>821</v>
      </c>
    </row>
    <row r="154" spans="2:6" x14ac:dyDescent="0.15">
      <c r="B154" s="51"/>
      <c r="C154" s="126"/>
      <c r="D154" s="622"/>
      <c r="E154" s="104"/>
      <c r="F154" s="123" t="s">
        <v>844</v>
      </c>
    </row>
    <row r="155" spans="2:6" x14ac:dyDescent="0.15">
      <c r="B155" s="51"/>
      <c r="C155" s="127"/>
      <c r="D155" s="623"/>
      <c r="E155" s="128"/>
      <c r="F155" s="123" t="s">
        <v>845</v>
      </c>
    </row>
    <row r="156" spans="2:6" x14ac:dyDescent="0.15">
      <c r="B156" s="51"/>
      <c r="C156" s="100" t="s">
        <v>67</v>
      </c>
      <c r="D156" s="35"/>
      <c r="E156" s="102"/>
      <c r="F156" s="123" t="s">
        <v>21</v>
      </c>
    </row>
    <row r="157" spans="2:6" x14ac:dyDescent="0.15">
      <c r="B157" s="51"/>
      <c r="C157" s="126"/>
      <c r="D157" s="24"/>
      <c r="E157" s="104"/>
      <c r="F157" s="123" t="s">
        <v>30</v>
      </c>
    </row>
    <row r="158" spans="2:6" x14ac:dyDescent="0.15">
      <c r="B158" s="51"/>
      <c r="C158" s="127"/>
      <c r="D158" s="25"/>
      <c r="E158" s="128"/>
      <c r="F158" s="123" t="s">
        <v>52</v>
      </c>
    </row>
    <row r="159" spans="2:6" x14ac:dyDescent="0.15">
      <c r="B159" s="51"/>
      <c r="C159" s="100" t="s">
        <v>68</v>
      </c>
      <c r="D159" s="35"/>
      <c r="E159" s="102"/>
      <c r="F159" s="123" t="s">
        <v>21</v>
      </c>
    </row>
    <row r="160" spans="2:6" x14ac:dyDescent="0.15">
      <c r="B160" s="51"/>
      <c r="C160" s="126"/>
      <c r="D160" s="24"/>
      <c r="E160" s="104"/>
      <c r="F160" s="123" t="s">
        <v>30</v>
      </c>
    </row>
    <row r="161" spans="2:6" x14ac:dyDescent="0.15">
      <c r="B161" s="51"/>
      <c r="C161" s="127"/>
      <c r="D161" s="25"/>
      <c r="E161" s="128"/>
      <c r="F161" s="123" t="s">
        <v>52</v>
      </c>
    </row>
    <row r="162" spans="2:6" x14ac:dyDescent="0.15">
      <c r="B162" s="51"/>
      <c r="C162" s="100" t="s">
        <v>69</v>
      </c>
      <c r="D162" s="35"/>
      <c r="E162" s="102"/>
      <c r="F162" s="123" t="s">
        <v>21</v>
      </c>
    </row>
    <row r="163" spans="2:6" x14ac:dyDescent="0.15">
      <c r="B163" s="129"/>
      <c r="C163" s="131"/>
      <c r="D163" s="1"/>
      <c r="E163" s="132"/>
      <c r="F163" s="123" t="s">
        <v>30</v>
      </c>
    </row>
    <row r="164" spans="2:6" x14ac:dyDescent="0.15">
      <c r="B164" s="130"/>
      <c r="C164" s="133"/>
      <c r="D164" s="134"/>
      <c r="E164" s="135"/>
      <c r="F164" s="123" t="s">
        <v>52</v>
      </c>
    </row>
    <row r="165" spans="2:6" x14ac:dyDescent="0.15">
      <c r="B165" s="1"/>
      <c r="C165" s="1"/>
      <c r="D165" s="1"/>
      <c r="E165" s="1"/>
    </row>
    <row r="166" spans="2:6" x14ac:dyDescent="0.15">
      <c r="B166" s="1"/>
      <c r="C166" s="1"/>
      <c r="D166" s="1"/>
      <c r="E166" s="1"/>
    </row>
    <row r="167" spans="2:6" x14ac:dyDescent="0.15">
      <c r="F167" s="24"/>
    </row>
  </sheetData>
  <dataConsolidate/>
  <phoneticPr fontId="2"/>
  <pageMargins left="0.7" right="0.7" top="0.75" bottom="0.75" header="0.3" footer="0.3"/>
  <pageSetup paperSize="9" scale="28"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6"/>
  <dimension ref="A1:CD74"/>
  <sheetViews>
    <sheetView showGridLines="0" view="pageBreakPreview" zoomScale="70" zoomScaleNormal="70" zoomScaleSheetLayoutView="70" zoomScalePageLayoutView="55" workbookViewId="0">
      <pane ySplit="1" topLeftCell="A2" activePane="bottomLeft" state="frozen"/>
      <selection pane="bottomLeft" sqref="A1:E1"/>
    </sheetView>
  </sheetViews>
  <sheetFormatPr defaultColWidth="9" defaultRowHeight="13.5" x14ac:dyDescent="0.15"/>
  <cols>
    <col min="1" max="43" width="2.625" style="371" customWidth="1"/>
    <col min="44" max="44" width="4.125" style="371" customWidth="1"/>
    <col min="45" max="73" width="2.625" style="371" customWidth="1"/>
    <col min="74" max="76" width="9" style="371"/>
    <col min="77" max="77" width="9" style="371" customWidth="1"/>
    <col min="78" max="79" width="9" style="371"/>
    <col min="80" max="82" width="9" style="371" hidden="1" customWidth="1"/>
    <col min="83" max="83" width="0" style="371" hidden="1" customWidth="1"/>
    <col min="84" max="16384" width="9" style="371"/>
  </cols>
  <sheetData>
    <row r="1" spans="1:82" ht="20.100000000000001" customHeight="1" x14ac:dyDescent="0.15">
      <c r="A1" s="1753" t="s">
        <v>232</v>
      </c>
      <c r="B1" s="1753"/>
      <c r="C1" s="1753"/>
      <c r="D1" s="1753"/>
      <c r="E1" s="1753"/>
      <c r="F1" s="1473"/>
      <c r="G1" s="1473"/>
      <c r="H1" s="1473"/>
      <c r="I1" s="1473"/>
      <c r="J1" s="1473"/>
      <c r="K1" s="1473"/>
      <c r="L1" s="1473"/>
      <c r="Z1" s="452"/>
      <c r="AA1" s="452"/>
      <c r="AB1" s="16"/>
      <c r="AC1" s="16"/>
      <c r="AD1" s="2" t="s">
        <v>280</v>
      </c>
      <c r="AE1" s="16"/>
      <c r="AK1" s="16"/>
      <c r="AL1" s="1752">
        <f>SUM(CD15:CD22)</f>
        <v>7</v>
      </c>
      <c r="AM1" s="1752"/>
      <c r="AN1" s="2" t="s">
        <v>1</v>
      </c>
      <c r="AO1" s="346"/>
      <c r="AP1" s="452"/>
      <c r="AS1" s="452"/>
      <c r="BH1" s="2"/>
      <c r="BI1" s="6"/>
      <c r="BJ1" s="453"/>
      <c r="BK1" s="7"/>
      <c r="BR1" s="1681" t="s">
        <v>174</v>
      </c>
      <c r="BS1" s="1681"/>
      <c r="BT1" s="1681"/>
      <c r="BU1" s="1681"/>
    </row>
    <row r="2" spans="1:82" x14ac:dyDescent="0.15">
      <c r="A2" s="387"/>
      <c r="B2" s="387"/>
      <c r="C2" s="387"/>
      <c r="D2" s="387"/>
      <c r="E2" s="387"/>
      <c r="F2" s="387"/>
      <c r="G2" s="387"/>
      <c r="H2" s="387"/>
      <c r="I2" s="387"/>
      <c r="J2" s="387"/>
      <c r="K2" s="387"/>
      <c r="L2" s="387"/>
      <c r="M2" s="387"/>
      <c r="N2" s="387"/>
      <c r="O2" s="387"/>
      <c r="P2" s="387"/>
      <c r="Q2" s="387"/>
      <c r="R2" s="387"/>
      <c r="S2" s="387"/>
      <c r="T2" s="387"/>
      <c r="U2" s="387"/>
      <c r="V2" s="387"/>
      <c r="W2" s="387"/>
      <c r="X2" s="387"/>
      <c r="Y2" s="387"/>
      <c r="Z2" s="387"/>
      <c r="AA2" s="387"/>
      <c r="AB2" s="387"/>
      <c r="AC2" s="387"/>
      <c r="AD2" s="387"/>
      <c r="AE2" s="387"/>
      <c r="AF2" s="387"/>
      <c r="AG2" s="387"/>
      <c r="AH2" s="387"/>
      <c r="AI2" s="387"/>
      <c r="AJ2" s="387"/>
      <c r="AK2" s="387"/>
      <c r="AL2" s="387"/>
      <c r="AM2" s="387"/>
      <c r="AN2" s="387"/>
      <c r="AO2" s="387"/>
      <c r="AP2" s="387"/>
      <c r="AQ2" s="387"/>
      <c r="AR2" s="387"/>
      <c r="AS2" s="387"/>
      <c r="AT2" s="387"/>
      <c r="AU2" s="387"/>
      <c r="AV2" s="387"/>
      <c r="AW2" s="387"/>
      <c r="AX2" s="387"/>
      <c r="AY2" s="387"/>
      <c r="AZ2" s="387"/>
      <c r="BA2" s="387"/>
      <c r="BB2" s="387"/>
      <c r="BC2" s="387"/>
      <c r="BD2" s="387"/>
      <c r="BE2" s="387"/>
      <c r="BF2" s="387"/>
      <c r="BG2" s="387"/>
      <c r="BH2" s="387"/>
      <c r="BI2" s="387"/>
      <c r="BJ2" s="387"/>
      <c r="BK2" s="387"/>
      <c r="BL2" s="387"/>
      <c r="BM2" s="387"/>
      <c r="BN2" s="387"/>
      <c r="BO2" s="387"/>
      <c r="BP2" s="387"/>
      <c r="BQ2" s="387"/>
      <c r="BR2" s="387"/>
      <c r="BS2" s="387"/>
      <c r="BT2" s="387"/>
      <c r="BU2" s="388" t="s">
        <v>233</v>
      </c>
    </row>
    <row r="3" spans="1:82" x14ac:dyDescent="0.15">
      <c r="A3" s="387"/>
      <c r="B3" s="387"/>
      <c r="C3" s="387"/>
      <c r="D3" s="387"/>
      <c r="E3" s="387"/>
      <c r="F3" s="387"/>
      <c r="G3" s="387"/>
      <c r="H3" s="387"/>
      <c r="I3" s="387"/>
      <c r="J3" s="387"/>
      <c r="K3" s="387"/>
      <c r="L3" s="387"/>
      <c r="M3" s="387"/>
      <c r="N3" s="387"/>
      <c r="O3" s="387"/>
      <c r="P3" s="387"/>
      <c r="Q3" s="387"/>
      <c r="R3" s="387"/>
      <c r="S3" s="387"/>
      <c r="T3" s="387"/>
      <c r="U3" s="387"/>
      <c r="V3" s="387"/>
      <c r="W3" s="387"/>
      <c r="X3" s="387"/>
      <c r="Y3" s="387"/>
      <c r="Z3" s="387"/>
      <c r="AA3" s="387"/>
      <c r="AB3" s="387"/>
      <c r="AC3" s="387"/>
      <c r="AD3" s="387"/>
      <c r="AE3" s="387"/>
      <c r="AF3" s="387"/>
      <c r="AG3" s="387"/>
      <c r="AH3" s="387"/>
      <c r="AI3" s="387"/>
      <c r="AJ3" s="387"/>
      <c r="AK3" s="387"/>
      <c r="AL3" s="387"/>
      <c r="AM3" s="387"/>
      <c r="AN3" s="387"/>
      <c r="AO3" s="387"/>
      <c r="AP3" s="387"/>
      <c r="AQ3" s="387"/>
      <c r="AR3" s="387"/>
      <c r="AS3" s="387"/>
      <c r="AT3" s="387"/>
      <c r="AU3" s="387"/>
      <c r="AV3" s="387"/>
      <c r="AW3" s="387"/>
      <c r="AX3" s="387"/>
      <c r="AY3" s="387"/>
      <c r="AZ3" s="387"/>
      <c r="BA3" s="387"/>
      <c r="BB3" s="387"/>
      <c r="BC3" s="387"/>
      <c r="BD3" s="387"/>
      <c r="BE3" s="387"/>
      <c r="BF3" s="387"/>
      <c r="BG3" s="387"/>
      <c r="BH3" s="387"/>
      <c r="BI3" s="387"/>
      <c r="BJ3" s="387"/>
      <c r="BK3" s="387"/>
      <c r="BL3" s="387"/>
      <c r="BM3" s="387"/>
      <c r="BN3" s="387"/>
      <c r="BO3" s="387"/>
      <c r="BP3" s="387"/>
      <c r="BQ3" s="387"/>
      <c r="BR3" s="387"/>
      <c r="BS3" s="387"/>
      <c r="BT3" s="387"/>
      <c r="BU3" s="387"/>
    </row>
    <row r="4" spans="1:82" ht="14.25" thickBot="1" x14ac:dyDescent="0.2">
      <c r="A4" s="387"/>
      <c r="B4" s="387"/>
      <c r="C4" s="387"/>
      <c r="D4" s="387"/>
      <c r="E4" s="387"/>
      <c r="F4" s="387"/>
      <c r="G4" s="387"/>
      <c r="H4" s="387"/>
      <c r="I4" s="387"/>
      <c r="J4" s="387"/>
      <c r="K4" s="387"/>
      <c r="L4" s="387"/>
      <c r="M4" s="387"/>
      <c r="N4" s="387"/>
      <c r="O4" s="387"/>
      <c r="P4" s="387"/>
      <c r="Q4" s="387"/>
      <c r="R4" s="387"/>
      <c r="S4" s="387"/>
      <c r="T4" s="387"/>
      <c r="U4" s="387"/>
      <c r="V4" s="387"/>
      <c r="W4" s="387"/>
      <c r="X4" s="387"/>
      <c r="Y4" s="387"/>
      <c r="Z4" s="387"/>
      <c r="AA4" s="387"/>
      <c r="AB4" s="387"/>
      <c r="AC4" s="387"/>
      <c r="AD4" s="387"/>
      <c r="AE4" s="387"/>
      <c r="AF4" s="387"/>
      <c r="AG4" s="387"/>
      <c r="AH4" s="387"/>
      <c r="AI4" s="387"/>
      <c r="AJ4" s="387"/>
      <c r="AK4" s="387"/>
      <c r="AL4" s="387"/>
      <c r="AM4" s="387"/>
      <c r="AN4" s="387"/>
      <c r="AO4" s="387"/>
      <c r="AP4" s="387"/>
      <c r="AQ4" s="387"/>
      <c r="AR4" s="387"/>
      <c r="AS4" s="387"/>
      <c r="AT4" s="387"/>
      <c r="AU4" s="387"/>
      <c r="AV4" s="387"/>
      <c r="AW4" s="387"/>
      <c r="AX4" s="387"/>
      <c r="AY4" s="387"/>
      <c r="AZ4" s="387"/>
      <c r="BA4" s="389" t="s">
        <v>181</v>
      </c>
      <c r="BB4" s="387"/>
      <c r="BC4" s="387"/>
      <c r="BD4" s="387"/>
      <c r="BE4" s="387"/>
      <c r="BF4" s="387"/>
      <c r="BG4" s="387"/>
      <c r="BH4" s="387"/>
      <c r="BI4" s="387"/>
      <c r="BJ4" s="387"/>
      <c r="BK4" s="448"/>
      <c r="BL4" s="387"/>
      <c r="BM4" s="387"/>
      <c r="BN4" s="389"/>
      <c r="BO4" s="387"/>
      <c r="BP4" s="387"/>
      <c r="BQ4" s="387"/>
      <c r="BR4" s="387"/>
      <c r="BS4" s="387"/>
      <c r="BT4" s="387"/>
      <c r="BU4" s="387"/>
    </row>
    <row r="5" spans="1:82" ht="18.75" customHeight="1" x14ac:dyDescent="0.15">
      <c r="A5" s="390"/>
      <c r="B5" s="391"/>
      <c r="C5" s="391"/>
      <c r="D5" s="391"/>
      <c r="E5" s="391"/>
      <c r="F5" s="391"/>
      <c r="G5" s="391"/>
      <c r="H5" s="391"/>
      <c r="I5" s="391"/>
      <c r="J5" s="391"/>
      <c r="K5" s="391"/>
      <c r="L5" s="391"/>
      <c r="M5" s="391"/>
      <c r="N5" s="391"/>
      <c r="O5" s="391"/>
      <c r="P5" s="391"/>
      <c r="Q5" s="391"/>
      <c r="R5" s="391"/>
      <c r="S5" s="391"/>
      <c r="T5" s="391"/>
      <c r="U5" s="391"/>
      <c r="V5" s="391"/>
      <c r="W5" s="391"/>
      <c r="X5" s="391"/>
      <c r="Y5" s="391"/>
      <c r="Z5" s="391"/>
      <c r="AA5" s="391"/>
      <c r="AB5" s="391"/>
      <c r="AC5" s="391"/>
      <c r="AD5" s="391"/>
      <c r="AE5" s="391"/>
      <c r="AF5" s="391"/>
      <c r="AG5" s="391"/>
      <c r="AH5" s="391"/>
      <c r="AI5" s="391"/>
      <c r="AJ5" s="391"/>
      <c r="AK5" s="391"/>
      <c r="AL5" s="391"/>
      <c r="AM5" s="391"/>
      <c r="AN5" s="391"/>
      <c r="AO5" s="391"/>
      <c r="AP5" s="391"/>
      <c r="AQ5" s="391"/>
      <c r="AR5" s="391"/>
      <c r="AS5" s="391"/>
      <c r="AT5" s="391"/>
      <c r="AU5" s="391"/>
      <c r="AV5" s="391"/>
      <c r="AW5" s="391"/>
      <c r="AX5" s="391"/>
      <c r="AY5" s="391"/>
      <c r="AZ5" s="391"/>
      <c r="BA5" s="391"/>
      <c r="BB5" s="391"/>
      <c r="BC5" s="391"/>
      <c r="BD5" s="391"/>
      <c r="BE5" s="391"/>
      <c r="BF5" s="391"/>
      <c r="BG5" s="391"/>
      <c r="BH5" s="391"/>
      <c r="BI5" s="1682" t="str">
        <f>IF(入力シート!E10="","",入力シート!E10)</f>
        <v/>
      </c>
      <c r="BJ5" s="1682"/>
      <c r="BK5" s="1682"/>
      <c r="BL5" s="1682"/>
      <c r="BM5" s="1682"/>
      <c r="BN5" s="1682"/>
      <c r="BO5" s="1682"/>
      <c r="BP5" s="1682"/>
      <c r="BQ5" s="1682"/>
      <c r="BR5" s="1682"/>
      <c r="BS5" s="1682"/>
      <c r="BT5" s="1682"/>
      <c r="BU5" s="392"/>
    </row>
    <row r="6" spans="1:82" ht="22.5" customHeight="1" x14ac:dyDescent="0.15">
      <c r="A6" s="393"/>
      <c r="B6" s="387"/>
      <c r="C6" s="387"/>
      <c r="D6" s="387"/>
      <c r="E6" s="387"/>
      <c r="F6" s="387"/>
      <c r="G6" s="387"/>
      <c r="H6" s="387"/>
      <c r="I6" s="387"/>
      <c r="J6" s="387"/>
      <c r="K6" s="387"/>
      <c r="L6" s="387"/>
      <c r="M6" s="387"/>
      <c r="N6" s="387"/>
      <c r="O6" s="387"/>
      <c r="P6" s="387"/>
      <c r="Q6" s="387"/>
      <c r="R6" s="387"/>
      <c r="S6" s="387"/>
      <c r="T6" s="387"/>
      <c r="U6" s="387"/>
      <c r="V6" s="387"/>
      <c r="W6" s="387"/>
      <c r="X6" s="387"/>
      <c r="Y6" s="387"/>
      <c r="Z6" s="387"/>
      <c r="AA6" s="387"/>
      <c r="AB6" s="387"/>
      <c r="AC6" s="387"/>
      <c r="AD6" s="387"/>
      <c r="AE6" s="387"/>
      <c r="AF6" s="387"/>
      <c r="AG6" s="387"/>
      <c r="AH6" s="387"/>
      <c r="AI6" s="387"/>
      <c r="AJ6" s="387"/>
      <c r="AK6" s="387"/>
      <c r="AL6" s="387"/>
      <c r="AM6" s="387"/>
      <c r="AN6" s="387"/>
      <c r="AO6" s="387"/>
      <c r="AP6" s="387"/>
      <c r="AQ6" s="387"/>
      <c r="AR6" s="387"/>
      <c r="AS6" s="387"/>
      <c r="AT6" s="387"/>
      <c r="AU6" s="387"/>
      <c r="AV6" s="387"/>
      <c r="AW6" s="387"/>
      <c r="AX6" s="387"/>
      <c r="AY6" s="387"/>
      <c r="AZ6" s="387"/>
      <c r="BA6" s="387"/>
      <c r="BB6" s="387"/>
      <c r="BC6" s="387"/>
      <c r="BD6" s="387"/>
      <c r="BE6" s="387"/>
      <c r="BF6" s="387"/>
      <c r="BG6" s="387"/>
      <c r="BH6" s="387"/>
      <c r="BI6" s="1751" t="s">
        <v>182</v>
      </c>
      <c r="BJ6" s="1751"/>
      <c r="BK6" s="1751"/>
      <c r="BL6" s="1751"/>
      <c r="BM6" s="1751"/>
      <c r="BN6" s="1751"/>
      <c r="BO6" s="1750" t="str">
        <f>IF(入力シート!E19="","",入力シート!E19)</f>
        <v/>
      </c>
      <c r="BP6" s="1750"/>
      <c r="BQ6" s="1750"/>
      <c r="BR6" s="1750"/>
      <c r="BS6" s="1750"/>
      <c r="BT6" s="1750"/>
      <c r="BU6" s="396"/>
    </row>
    <row r="7" spans="1:82" ht="14.25" x14ac:dyDescent="0.15">
      <c r="A7" s="1684" t="s">
        <v>221</v>
      </c>
      <c r="B7" s="1685"/>
      <c r="C7" s="1685"/>
      <c r="D7" s="1685"/>
      <c r="E7" s="1685"/>
      <c r="F7" s="1685"/>
      <c r="G7" s="1685"/>
      <c r="H7" s="1685"/>
      <c r="I7" s="1685"/>
      <c r="J7" s="1685"/>
      <c r="K7" s="1685"/>
      <c r="L7" s="1685"/>
      <c r="M7" s="1685"/>
      <c r="N7" s="1685"/>
      <c r="O7" s="1685"/>
      <c r="P7" s="1685"/>
      <c r="Q7" s="1685"/>
      <c r="R7" s="1685"/>
      <c r="S7" s="1685"/>
      <c r="T7" s="1685"/>
      <c r="U7" s="1685"/>
      <c r="V7" s="1685"/>
      <c r="W7" s="1685"/>
      <c r="X7" s="1685"/>
      <c r="Y7" s="1685"/>
      <c r="Z7" s="1685"/>
      <c r="AA7" s="1685"/>
      <c r="AB7" s="1685"/>
      <c r="AC7" s="1685"/>
      <c r="AD7" s="1685"/>
      <c r="AE7" s="1685"/>
      <c r="AF7" s="1685"/>
      <c r="AG7" s="1685"/>
      <c r="AH7" s="1685"/>
      <c r="AI7" s="1685"/>
      <c r="AJ7" s="1685"/>
      <c r="AK7" s="1685"/>
      <c r="AL7" s="1685"/>
      <c r="AM7" s="1685"/>
      <c r="AN7" s="1685"/>
      <c r="AO7" s="1685"/>
      <c r="AP7" s="1685"/>
      <c r="AQ7" s="1685"/>
      <c r="AR7" s="1685"/>
      <c r="AS7" s="1685"/>
      <c r="AT7" s="1685"/>
      <c r="AU7" s="1685"/>
      <c r="AV7" s="1685"/>
      <c r="AW7" s="1685"/>
      <c r="AX7" s="1685"/>
      <c r="AY7" s="1685"/>
      <c r="AZ7" s="1685"/>
      <c r="BA7" s="1685"/>
      <c r="BB7" s="1685"/>
      <c r="BC7" s="1685"/>
      <c r="BD7" s="1685"/>
      <c r="BE7" s="1685"/>
      <c r="BF7" s="1685"/>
      <c r="BG7" s="1685"/>
      <c r="BH7" s="1685"/>
      <c r="BI7" s="1685"/>
      <c r="BJ7" s="1685"/>
      <c r="BK7" s="1685"/>
      <c r="BL7" s="1685"/>
      <c r="BM7" s="1685"/>
      <c r="BN7" s="1685"/>
      <c r="BO7" s="1685"/>
      <c r="BP7" s="1685"/>
      <c r="BQ7" s="1685"/>
      <c r="BR7" s="1685"/>
      <c r="BS7" s="1685"/>
      <c r="BT7" s="1685"/>
      <c r="BU7" s="396"/>
    </row>
    <row r="8" spans="1:82" ht="14.25" x14ac:dyDescent="0.15">
      <c r="A8" s="1686" t="s">
        <v>234</v>
      </c>
      <c r="B8" s="1687"/>
      <c r="C8" s="1687"/>
      <c r="D8" s="1687"/>
      <c r="E8" s="1687"/>
      <c r="F8" s="1687"/>
      <c r="G8" s="1687"/>
      <c r="H8" s="1687"/>
      <c r="I8" s="1687"/>
      <c r="J8" s="1687"/>
      <c r="K8" s="1687"/>
      <c r="L8" s="1687"/>
      <c r="M8" s="1687"/>
      <c r="N8" s="1687"/>
      <c r="O8" s="1687"/>
      <c r="P8" s="1687"/>
      <c r="Q8" s="1687"/>
      <c r="R8" s="1687"/>
      <c r="S8" s="1687"/>
      <c r="T8" s="1687"/>
      <c r="U8" s="1687"/>
      <c r="V8" s="1687"/>
      <c r="W8" s="1687"/>
      <c r="X8" s="1687"/>
      <c r="Y8" s="1687"/>
      <c r="Z8" s="1687"/>
      <c r="AA8" s="1687"/>
      <c r="AB8" s="1687"/>
      <c r="AC8" s="1687"/>
      <c r="AD8" s="1687"/>
      <c r="AE8" s="1687"/>
      <c r="AF8" s="1687"/>
      <c r="AG8" s="1687"/>
      <c r="AH8" s="1687"/>
      <c r="AI8" s="1687"/>
      <c r="AJ8" s="1687"/>
      <c r="AK8" s="1687"/>
      <c r="AL8" s="1687"/>
      <c r="AM8" s="1687"/>
      <c r="AN8" s="1687"/>
      <c r="AO8" s="1687"/>
      <c r="AP8" s="1687"/>
      <c r="AQ8" s="1687"/>
      <c r="AR8" s="1687"/>
      <c r="AS8" s="1687"/>
      <c r="AT8" s="1687"/>
      <c r="AU8" s="1687"/>
      <c r="AV8" s="1687"/>
      <c r="AW8" s="1687"/>
      <c r="AX8" s="1687"/>
      <c r="AY8" s="1687"/>
      <c r="AZ8" s="1687"/>
      <c r="BA8" s="1687"/>
      <c r="BB8" s="1687"/>
      <c r="BC8" s="1687"/>
      <c r="BD8" s="1687"/>
      <c r="BE8" s="1687"/>
      <c r="BF8" s="1687"/>
      <c r="BG8" s="1687"/>
      <c r="BH8" s="1687"/>
      <c r="BI8" s="1687"/>
      <c r="BJ8" s="1687"/>
      <c r="BK8" s="1687"/>
      <c r="BL8" s="1687"/>
      <c r="BM8" s="1687"/>
      <c r="BN8" s="1687"/>
      <c r="BO8" s="1687"/>
      <c r="BP8" s="1687"/>
      <c r="BQ8" s="1687"/>
      <c r="BR8" s="1687"/>
      <c r="BS8" s="1687"/>
      <c r="BT8" s="1687"/>
      <c r="BU8" s="396"/>
      <c r="CB8" s="402" t="s">
        <v>169</v>
      </c>
      <c r="CC8" s="402" t="s">
        <v>210</v>
      </c>
      <c r="CD8" s="402" t="s">
        <v>170</v>
      </c>
    </row>
    <row r="9" spans="1:82" x14ac:dyDescent="0.15">
      <c r="A9" s="1743"/>
      <c r="B9" s="1744"/>
      <c r="C9" s="1744"/>
      <c r="D9" s="1744"/>
      <c r="E9" s="1744"/>
      <c r="F9" s="1744"/>
      <c r="G9" s="1744"/>
      <c r="H9" s="1744"/>
      <c r="I9" s="1744"/>
      <c r="J9" s="1744"/>
      <c r="K9" s="1744"/>
      <c r="L9" s="1744"/>
      <c r="M9" s="1744"/>
      <c r="N9" s="1744"/>
      <c r="O9" s="1744"/>
      <c r="P9" s="1744"/>
      <c r="Q9" s="1744"/>
      <c r="R9" s="1744"/>
      <c r="S9" s="1744"/>
      <c r="T9" s="1744"/>
      <c r="U9" s="1744"/>
      <c r="V9" s="1744"/>
      <c r="W9" s="1744"/>
      <c r="X9" s="1744"/>
      <c r="Y9" s="1744"/>
      <c r="Z9" s="1744"/>
      <c r="AA9" s="1744"/>
      <c r="AB9" s="1744"/>
      <c r="AC9" s="1744"/>
      <c r="AD9" s="1744"/>
      <c r="AE9" s="1744"/>
      <c r="AF9" s="1744"/>
      <c r="AG9" s="1744"/>
      <c r="AH9" s="1744"/>
      <c r="AI9" s="1744"/>
      <c r="AJ9" s="1744"/>
      <c r="AK9" s="1744"/>
      <c r="AL9" s="1744"/>
      <c r="AM9" s="1744"/>
      <c r="AN9" s="1744"/>
      <c r="AO9" s="1744"/>
      <c r="AP9" s="1744"/>
      <c r="AQ9" s="1744"/>
      <c r="AR9" s="1744"/>
      <c r="AS9" s="1744"/>
      <c r="AT9" s="1744"/>
      <c r="AU9" s="1744"/>
      <c r="AV9" s="1744"/>
      <c r="AW9" s="1744"/>
      <c r="AX9" s="1744"/>
      <c r="AY9" s="1744"/>
      <c r="AZ9" s="1744"/>
      <c r="BA9" s="1744"/>
      <c r="BB9" s="1744"/>
      <c r="BC9" s="1744"/>
      <c r="BD9" s="1744"/>
      <c r="BE9" s="1744"/>
      <c r="BF9" s="1744"/>
      <c r="BG9" s="1744"/>
      <c r="BH9" s="1744"/>
      <c r="BI9" s="1744"/>
      <c r="BJ9" s="1744"/>
      <c r="BK9" s="1744"/>
      <c r="BL9" s="1744"/>
      <c r="BM9" s="1744"/>
      <c r="BN9" s="1744"/>
      <c r="BO9" s="1744"/>
      <c r="BP9" s="1744"/>
      <c r="BQ9" s="1744"/>
      <c r="BR9" s="1744"/>
      <c r="BS9" s="1744"/>
      <c r="BT9" s="1744"/>
      <c r="BU9" s="396"/>
    </row>
    <row r="10" spans="1:82" ht="16.5" x14ac:dyDescent="0.15">
      <c r="A10" s="432"/>
      <c r="B10" s="404"/>
      <c r="C10" s="404"/>
      <c r="D10" s="404"/>
      <c r="E10" s="404"/>
      <c r="F10" s="404"/>
      <c r="G10" s="404"/>
      <c r="H10" s="404"/>
      <c r="I10" s="404"/>
      <c r="J10" s="401" t="s">
        <v>235</v>
      </c>
      <c r="K10" s="404"/>
      <c r="L10" s="401"/>
      <c r="M10" s="404"/>
      <c r="N10" s="401"/>
      <c r="O10" s="387"/>
      <c r="P10" s="404"/>
      <c r="Q10" s="404"/>
      <c r="R10" s="404"/>
      <c r="S10" s="404"/>
      <c r="T10" s="404"/>
      <c r="U10" s="404"/>
      <c r="V10" s="404"/>
      <c r="W10" s="404"/>
      <c r="X10" s="404"/>
      <c r="Y10" s="404"/>
      <c r="Z10" s="404"/>
      <c r="AA10" s="404"/>
      <c r="AB10" s="404"/>
      <c r="AC10" s="404"/>
      <c r="AD10" s="404"/>
      <c r="AE10" s="404"/>
      <c r="AF10" s="404"/>
      <c r="AG10" s="404"/>
      <c r="AH10" s="404"/>
      <c r="AI10" s="404"/>
      <c r="AJ10" s="404"/>
      <c r="AK10" s="404"/>
      <c r="AL10" s="404"/>
      <c r="AM10" s="404"/>
      <c r="AN10" s="404"/>
      <c r="AO10" s="404"/>
      <c r="AP10" s="404"/>
      <c r="AQ10" s="404"/>
      <c r="AR10" s="404"/>
      <c r="AS10" s="404"/>
      <c r="AT10" s="404"/>
      <c r="AU10" s="404"/>
      <c r="AV10" s="404"/>
      <c r="AW10" s="404"/>
      <c r="AX10" s="404"/>
      <c r="AY10" s="404"/>
      <c r="AZ10" s="404"/>
      <c r="BA10" s="404"/>
      <c r="BB10" s="404"/>
      <c r="BC10" s="404"/>
      <c r="BD10" s="404"/>
      <c r="BE10" s="404"/>
      <c r="BF10" s="404"/>
      <c r="BG10" s="404"/>
      <c r="BH10" s="404"/>
      <c r="BI10" s="404"/>
      <c r="BJ10" s="404"/>
      <c r="BK10" s="404"/>
      <c r="BL10" s="404"/>
      <c r="BM10" s="404"/>
      <c r="BN10" s="404"/>
      <c r="BO10" s="404"/>
      <c r="BP10" s="404"/>
      <c r="BQ10" s="404"/>
      <c r="BR10" s="404"/>
      <c r="BS10" s="404"/>
      <c r="BT10" s="404"/>
      <c r="BU10" s="396"/>
    </row>
    <row r="11" spans="1:82" ht="16.5" x14ac:dyDescent="0.15">
      <c r="A11" s="432"/>
      <c r="B11" s="404"/>
      <c r="C11" s="404"/>
      <c r="D11" s="404"/>
      <c r="E11" s="404"/>
      <c r="F11" s="404"/>
      <c r="G11" s="404"/>
      <c r="H11" s="404"/>
      <c r="I11" s="404"/>
      <c r="J11" s="413" t="s">
        <v>278</v>
      </c>
      <c r="K11" s="404"/>
      <c r="L11" s="413"/>
      <c r="M11" s="404"/>
      <c r="N11" s="413"/>
      <c r="O11" s="387"/>
      <c r="P11" s="404"/>
      <c r="Q11" s="404"/>
      <c r="R11" s="404"/>
      <c r="S11" s="404"/>
      <c r="T11" s="404"/>
      <c r="U11" s="404"/>
      <c r="V11" s="404"/>
      <c r="W11" s="404"/>
      <c r="X11" s="404"/>
      <c r="Y11" s="404"/>
      <c r="Z11" s="404"/>
      <c r="AA11" s="404"/>
      <c r="AB11" s="404"/>
      <c r="AC11" s="404"/>
      <c r="AD11" s="404"/>
      <c r="AE11" s="404"/>
      <c r="AF11" s="404"/>
      <c r="AG11" s="404"/>
      <c r="AH11" s="404"/>
      <c r="AI11" s="404"/>
      <c r="AJ11" s="404"/>
      <c r="AK11" s="404"/>
      <c r="AL11" s="404"/>
      <c r="AM11" s="404"/>
      <c r="AN11" s="404"/>
      <c r="AO11" s="404"/>
      <c r="AP11" s="404"/>
      <c r="AQ11" s="404"/>
      <c r="AR11" s="404"/>
      <c r="AS11" s="404"/>
      <c r="AT11" s="404"/>
      <c r="AU11" s="404"/>
      <c r="AV11" s="404"/>
      <c r="AW11" s="404"/>
      <c r="AX11" s="404"/>
      <c r="AY11" s="404"/>
      <c r="AZ11" s="404"/>
      <c r="BA11" s="404"/>
      <c r="BB11" s="404"/>
      <c r="BC11" s="404"/>
      <c r="BD11" s="404"/>
      <c r="BE11" s="404"/>
      <c r="BF11" s="404"/>
      <c r="BG11" s="404"/>
      <c r="BH11" s="404"/>
      <c r="BI11" s="404"/>
      <c r="BJ11" s="404"/>
      <c r="BK11" s="404"/>
      <c r="BL11" s="404"/>
      <c r="BM11" s="404"/>
      <c r="BN11" s="404"/>
      <c r="BO11" s="404"/>
      <c r="BP11" s="404"/>
      <c r="BQ11" s="404"/>
      <c r="BR11" s="404"/>
      <c r="BS11" s="404"/>
      <c r="BT11" s="404"/>
      <c r="BU11" s="396"/>
    </row>
    <row r="12" spans="1:82" ht="16.5" x14ac:dyDescent="0.15">
      <c r="A12" s="432"/>
      <c r="B12" s="404"/>
      <c r="C12" s="404"/>
      <c r="D12" s="404"/>
      <c r="E12" s="404"/>
      <c r="F12" s="404"/>
      <c r="G12" s="404"/>
      <c r="H12" s="404"/>
      <c r="I12" s="404"/>
      <c r="J12" s="401" t="s">
        <v>274</v>
      </c>
      <c r="K12" s="404"/>
      <c r="L12" s="404"/>
      <c r="M12" s="404"/>
      <c r="N12" s="401"/>
      <c r="O12" s="387"/>
      <c r="P12" s="404"/>
      <c r="Q12" s="404"/>
      <c r="R12" s="404"/>
      <c r="S12" s="404"/>
      <c r="T12" s="404"/>
      <c r="U12" s="404"/>
      <c r="V12" s="404"/>
      <c r="W12" s="404"/>
      <c r="X12" s="404"/>
      <c r="Y12" s="404"/>
      <c r="Z12" s="404"/>
      <c r="AA12" s="404"/>
      <c r="AB12" s="404"/>
      <c r="AC12" s="404"/>
      <c r="AD12" s="404"/>
      <c r="AE12" s="404"/>
      <c r="AF12" s="404"/>
      <c r="AG12" s="404"/>
      <c r="AH12" s="404"/>
      <c r="AI12" s="404"/>
      <c r="AJ12" s="404"/>
      <c r="AK12" s="404"/>
      <c r="AL12" s="404"/>
      <c r="AM12" s="404"/>
      <c r="AN12" s="404"/>
      <c r="AO12" s="404"/>
      <c r="AP12" s="404"/>
      <c r="AQ12" s="404"/>
      <c r="AR12" s="404"/>
      <c r="AS12" s="404"/>
      <c r="AT12" s="404"/>
      <c r="AU12" s="404"/>
      <c r="AV12" s="404"/>
      <c r="AW12" s="404"/>
      <c r="AX12" s="404"/>
      <c r="AY12" s="404"/>
      <c r="AZ12" s="404"/>
      <c r="BA12" s="404"/>
      <c r="BB12" s="404"/>
      <c r="BC12" s="404"/>
      <c r="BD12" s="404"/>
      <c r="BE12" s="404"/>
      <c r="BF12" s="404"/>
      <c r="BG12" s="404"/>
      <c r="BH12" s="404"/>
      <c r="BI12" s="404"/>
      <c r="BJ12" s="404"/>
      <c r="BK12" s="404"/>
      <c r="BL12" s="404"/>
      <c r="BM12" s="404"/>
      <c r="BN12" s="404"/>
      <c r="BO12" s="404"/>
      <c r="BP12" s="404"/>
      <c r="BQ12" s="404"/>
      <c r="BR12" s="404"/>
      <c r="BS12" s="404"/>
      <c r="BT12" s="404"/>
      <c r="BU12" s="396"/>
    </row>
    <row r="13" spans="1:82" ht="16.5" x14ac:dyDescent="0.15">
      <c r="A13" s="432"/>
      <c r="B13" s="404"/>
      <c r="C13" s="404"/>
      <c r="D13" s="404"/>
      <c r="E13" s="404"/>
      <c r="F13" s="404"/>
      <c r="G13" s="404"/>
      <c r="H13" s="404"/>
      <c r="I13" s="404"/>
      <c r="J13" s="552"/>
      <c r="K13" s="404"/>
      <c r="L13" s="404"/>
      <c r="M13" s="404"/>
      <c r="N13" s="401"/>
      <c r="O13" s="387"/>
      <c r="P13" s="404"/>
      <c r="Q13" s="404"/>
      <c r="R13" s="404"/>
      <c r="S13" s="404"/>
      <c r="T13" s="404"/>
      <c r="U13" s="404"/>
      <c r="V13" s="404"/>
      <c r="W13" s="404"/>
      <c r="X13" s="404"/>
      <c r="Y13" s="404"/>
      <c r="Z13" s="404"/>
      <c r="AA13" s="404"/>
      <c r="AB13" s="404"/>
      <c r="AC13" s="404"/>
      <c r="AD13" s="404"/>
      <c r="AE13" s="404"/>
      <c r="AF13" s="404"/>
      <c r="AG13" s="404"/>
      <c r="AH13" s="404"/>
      <c r="AI13" s="404"/>
      <c r="AJ13" s="404"/>
      <c r="AK13" s="404"/>
      <c r="AL13" s="404"/>
      <c r="AM13" s="404"/>
      <c r="AN13" s="404"/>
      <c r="AO13" s="404"/>
      <c r="AP13" s="404"/>
      <c r="AQ13" s="404"/>
      <c r="AR13" s="404"/>
      <c r="AS13" s="404"/>
      <c r="AT13" s="404"/>
      <c r="AU13" s="404"/>
      <c r="AV13" s="404"/>
      <c r="AW13" s="404"/>
      <c r="AX13" s="404"/>
      <c r="AY13" s="404"/>
      <c r="AZ13" s="404"/>
      <c r="BA13" s="404"/>
      <c r="BB13" s="404"/>
      <c r="BC13" s="404"/>
      <c r="BD13" s="404"/>
      <c r="BE13" s="404"/>
      <c r="BF13" s="404"/>
      <c r="BG13" s="404"/>
      <c r="BH13" s="404"/>
      <c r="BI13" s="404"/>
      <c r="BJ13" s="404"/>
      <c r="BK13" s="404"/>
      <c r="BL13" s="404"/>
      <c r="BM13" s="404"/>
      <c r="BN13" s="404"/>
      <c r="BO13" s="404"/>
      <c r="BP13" s="404"/>
      <c r="BQ13" s="404"/>
      <c r="BR13" s="404"/>
      <c r="BS13" s="404"/>
      <c r="BT13" s="404"/>
      <c r="BU13" s="396"/>
    </row>
    <row r="14" spans="1:82" ht="20.25" thickBot="1" x14ac:dyDescent="0.2">
      <c r="A14" s="393"/>
      <c r="B14" s="387"/>
      <c r="C14" s="387"/>
      <c r="D14" s="387"/>
      <c r="E14" s="387"/>
      <c r="F14" s="387"/>
      <c r="G14" s="387"/>
      <c r="H14" s="387"/>
      <c r="I14" s="387"/>
      <c r="J14" s="401" t="s">
        <v>375</v>
      </c>
      <c r="K14" s="387"/>
      <c r="L14" s="401"/>
      <c r="M14" s="387"/>
      <c r="N14" s="401"/>
      <c r="O14" s="387"/>
      <c r="P14" s="387"/>
      <c r="Q14" s="387"/>
      <c r="R14" s="387"/>
      <c r="S14" s="387"/>
      <c r="T14" s="387"/>
      <c r="U14" s="387"/>
      <c r="V14" s="387"/>
      <c r="W14" s="387"/>
      <c r="X14" s="387"/>
      <c r="Y14" s="387"/>
      <c r="Z14" s="387"/>
      <c r="AA14" s="387"/>
      <c r="AB14" s="387"/>
      <c r="AC14" s="387"/>
      <c r="AD14" s="387"/>
      <c r="AE14" s="387"/>
      <c r="AF14" s="387"/>
      <c r="AG14" s="387"/>
      <c r="AH14" s="387"/>
      <c r="AI14" s="387"/>
      <c r="AJ14" s="387"/>
      <c r="AK14" s="387"/>
      <c r="AL14" s="387"/>
      <c r="AM14" s="387"/>
      <c r="AN14" s="387"/>
      <c r="AO14" s="387"/>
      <c r="AP14" s="387"/>
      <c r="AQ14" s="387"/>
      <c r="AR14" s="387"/>
      <c r="AS14" s="404"/>
      <c r="AT14" s="404"/>
      <c r="AU14" s="404"/>
      <c r="AV14" s="404"/>
      <c r="AW14" s="404"/>
      <c r="AX14" s="404"/>
      <c r="AY14" s="404"/>
      <c r="AZ14" s="404"/>
      <c r="BA14" s="404"/>
      <c r="BB14" s="404"/>
      <c r="BC14" s="404"/>
      <c r="BD14" s="404"/>
      <c r="BE14" s="387"/>
      <c r="BF14" s="387"/>
      <c r="BG14" s="387"/>
      <c r="BH14" s="387"/>
      <c r="BI14" s="387"/>
      <c r="BJ14" s="387"/>
      <c r="BK14" s="387"/>
      <c r="BL14" s="387"/>
      <c r="BM14" s="387"/>
      <c r="BN14" s="387"/>
      <c r="BO14" s="387"/>
      <c r="BP14" s="387"/>
      <c r="BQ14" s="387"/>
      <c r="BR14" s="387"/>
      <c r="BS14" s="387"/>
      <c r="BT14" s="387"/>
      <c r="BU14" s="396"/>
    </row>
    <row r="15" spans="1:82" ht="15.6" customHeight="1" x14ac:dyDescent="0.15">
      <c r="A15" s="393"/>
      <c r="B15" s="387"/>
      <c r="C15" s="387"/>
      <c r="D15" s="387"/>
      <c r="E15" s="387"/>
      <c r="F15" s="387"/>
      <c r="G15" s="387"/>
      <c r="H15" s="387"/>
      <c r="I15" s="387"/>
      <c r="J15" s="454">
        <v>1</v>
      </c>
      <c r="K15" s="1725" t="s">
        <v>337</v>
      </c>
      <c r="L15" s="1726"/>
      <c r="M15" s="1726"/>
      <c r="N15" s="1726"/>
      <c r="O15" s="1726"/>
      <c r="P15" s="1726"/>
      <c r="Q15" s="1726"/>
      <c r="R15" s="1726"/>
      <c r="S15" s="1726"/>
      <c r="T15" s="1726"/>
      <c r="U15" s="1726"/>
      <c r="V15" s="1726"/>
      <c r="W15" s="1726"/>
      <c r="X15" s="1726"/>
      <c r="Y15" s="1726"/>
      <c r="Z15" s="1726"/>
      <c r="AA15" s="1726"/>
      <c r="AB15" s="1726"/>
      <c r="AC15" s="1726"/>
      <c r="AD15" s="1726"/>
      <c r="AE15" s="1726"/>
      <c r="AF15" s="1726"/>
      <c r="AG15" s="1726"/>
      <c r="AH15" s="1726"/>
      <c r="AI15" s="1726"/>
      <c r="AJ15" s="1726"/>
      <c r="AK15" s="1726"/>
      <c r="AL15" s="1726"/>
      <c r="AM15" s="1726"/>
      <c r="AN15" s="1726"/>
      <c r="AO15" s="1726"/>
      <c r="AP15" s="1726"/>
      <c r="AQ15" s="1726"/>
      <c r="AR15" s="1726"/>
      <c r="AS15" s="1720" t="s">
        <v>368</v>
      </c>
      <c r="AT15" s="1720"/>
      <c r="AU15" s="1720"/>
      <c r="AV15" s="1720"/>
      <c r="AW15" s="1720"/>
      <c r="AX15" s="1720"/>
      <c r="AY15" s="1720"/>
      <c r="AZ15" s="1720"/>
      <c r="BA15" s="1720"/>
      <c r="BB15" s="1720"/>
      <c r="BC15" s="1720"/>
      <c r="BD15" s="1720"/>
      <c r="BE15" s="1720"/>
      <c r="BF15" s="1720"/>
      <c r="BG15" s="1720"/>
      <c r="BH15" s="1721"/>
      <c r="BI15" s="387"/>
      <c r="BJ15" s="387"/>
      <c r="BK15" s="387"/>
      <c r="BL15" s="387"/>
      <c r="BM15" s="387"/>
      <c r="BN15" s="387"/>
      <c r="BO15" s="387"/>
      <c r="BP15" s="387"/>
      <c r="BQ15" s="387"/>
      <c r="BR15" s="387"/>
      <c r="BS15" s="387"/>
      <c r="BT15" s="387"/>
      <c r="BU15" s="396"/>
      <c r="CB15" s="371">
        <v>1</v>
      </c>
      <c r="CC15" s="371">
        <f>IF(OR(AS15="",AS15="確認して✓をご選択ください"),0,1)</f>
        <v>0</v>
      </c>
      <c r="CD15" s="371">
        <f>CB15-CC15</f>
        <v>1</v>
      </c>
    </row>
    <row r="16" spans="1:82" ht="15.6" customHeight="1" x14ac:dyDescent="0.15">
      <c r="A16" s="393"/>
      <c r="B16" s="387"/>
      <c r="C16" s="387"/>
      <c r="D16" s="387"/>
      <c r="E16" s="387"/>
      <c r="F16" s="387"/>
      <c r="G16" s="387"/>
      <c r="H16" s="387"/>
      <c r="I16" s="387"/>
      <c r="J16" s="417">
        <v>2</v>
      </c>
      <c r="K16" s="1729" t="s">
        <v>338</v>
      </c>
      <c r="L16" s="1730"/>
      <c r="M16" s="1730"/>
      <c r="N16" s="1730"/>
      <c r="O16" s="1730"/>
      <c r="P16" s="1730"/>
      <c r="Q16" s="1730"/>
      <c r="R16" s="1730"/>
      <c r="S16" s="1730"/>
      <c r="T16" s="1730"/>
      <c r="U16" s="1730"/>
      <c r="V16" s="1730"/>
      <c r="W16" s="1730"/>
      <c r="X16" s="1730"/>
      <c r="Y16" s="1730"/>
      <c r="Z16" s="1730"/>
      <c r="AA16" s="1730"/>
      <c r="AB16" s="1730"/>
      <c r="AC16" s="1730"/>
      <c r="AD16" s="1730"/>
      <c r="AE16" s="1730"/>
      <c r="AF16" s="1730"/>
      <c r="AG16" s="1730"/>
      <c r="AH16" s="1730"/>
      <c r="AI16" s="1730"/>
      <c r="AJ16" s="1730"/>
      <c r="AK16" s="1730"/>
      <c r="AL16" s="1730"/>
      <c r="AM16" s="1730"/>
      <c r="AN16" s="1730"/>
      <c r="AO16" s="1730"/>
      <c r="AP16" s="1730"/>
      <c r="AQ16" s="1730"/>
      <c r="AR16" s="1730"/>
      <c r="AS16" s="1723" t="s">
        <v>368</v>
      </c>
      <c r="AT16" s="1723"/>
      <c r="AU16" s="1723"/>
      <c r="AV16" s="1723"/>
      <c r="AW16" s="1723"/>
      <c r="AX16" s="1723"/>
      <c r="AY16" s="1723"/>
      <c r="AZ16" s="1723"/>
      <c r="BA16" s="1723"/>
      <c r="BB16" s="1723"/>
      <c r="BC16" s="1723"/>
      <c r="BD16" s="1723"/>
      <c r="BE16" s="1723"/>
      <c r="BF16" s="1723"/>
      <c r="BG16" s="1723"/>
      <c r="BH16" s="1724"/>
      <c r="BI16" s="387"/>
      <c r="BJ16" s="387"/>
      <c r="BK16" s="387"/>
      <c r="BL16" s="387"/>
      <c r="BM16" s="387"/>
      <c r="BN16" s="387"/>
      <c r="BO16" s="387"/>
      <c r="BP16" s="387"/>
      <c r="BQ16" s="387"/>
      <c r="BR16" s="387"/>
      <c r="BS16" s="387"/>
      <c r="BT16" s="387"/>
      <c r="BU16" s="396"/>
      <c r="CB16" s="371">
        <v>1</v>
      </c>
      <c r="CC16" s="371">
        <f>IF(OR(AS16="",AS16="確認して✓をご選択ください"),0,1)</f>
        <v>0</v>
      </c>
      <c r="CD16" s="371">
        <f>CB16-CC16</f>
        <v>1</v>
      </c>
    </row>
    <row r="17" spans="1:82" ht="15.6" customHeight="1" x14ac:dyDescent="0.15">
      <c r="A17" s="393"/>
      <c r="B17" s="387"/>
      <c r="C17" s="387"/>
      <c r="D17" s="387"/>
      <c r="E17" s="387"/>
      <c r="F17" s="387"/>
      <c r="G17" s="387"/>
      <c r="H17" s="387"/>
      <c r="I17" s="387"/>
      <c r="J17" s="455">
        <v>3</v>
      </c>
      <c r="K17" s="1729" t="s">
        <v>236</v>
      </c>
      <c r="L17" s="1730"/>
      <c r="M17" s="1730"/>
      <c r="N17" s="1730"/>
      <c r="O17" s="1730"/>
      <c r="P17" s="1730"/>
      <c r="Q17" s="1730"/>
      <c r="R17" s="1730"/>
      <c r="S17" s="1730"/>
      <c r="T17" s="1730"/>
      <c r="U17" s="1730"/>
      <c r="V17" s="1730"/>
      <c r="W17" s="1730"/>
      <c r="X17" s="1730"/>
      <c r="Y17" s="1730"/>
      <c r="Z17" s="1730"/>
      <c r="AA17" s="1730"/>
      <c r="AB17" s="1730"/>
      <c r="AC17" s="1730"/>
      <c r="AD17" s="1730"/>
      <c r="AE17" s="1730"/>
      <c r="AF17" s="1730"/>
      <c r="AG17" s="1730"/>
      <c r="AH17" s="1730"/>
      <c r="AI17" s="1730"/>
      <c r="AJ17" s="1730"/>
      <c r="AK17" s="1730"/>
      <c r="AL17" s="1730"/>
      <c r="AM17" s="1730"/>
      <c r="AN17" s="1730"/>
      <c r="AO17" s="1730"/>
      <c r="AP17" s="1730"/>
      <c r="AQ17" s="1730"/>
      <c r="AR17" s="1730"/>
      <c r="AS17" s="1723" t="s">
        <v>368</v>
      </c>
      <c r="AT17" s="1723"/>
      <c r="AU17" s="1723"/>
      <c r="AV17" s="1723"/>
      <c r="AW17" s="1723"/>
      <c r="AX17" s="1723"/>
      <c r="AY17" s="1723"/>
      <c r="AZ17" s="1723"/>
      <c r="BA17" s="1723"/>
      <c r="BB17" s="1723"/>
      <c r="BC17" s="1723"/>
      <c r="BD17" s="1723"/>
      <c r="BE17" s="1723"/>
      <c r="BF17" s="1723"/>
      <c r="BG17" s="1723"/>
      <c r="BH17" s="1724"/>
      <c r="BI17" s="387"/>
      <c r="BJ17" s="387"/>
      <c r="BK17" s="387"/>
      <c r="BL17" s="387"/>
      <c r="BM17" s="387"/>
      <c r="BN17" s="387"/>
      <c r="BO17" s="387"/>
      <c r="BP17" s="387"/>
      <c r="BQ17" s="387"/>
      <c r="BR17" s="387"/>
      <c r="BS17" s="387"/>
      <c r="BT17" s="387"/>
      <c r="BU17" s="396"/>
      <c r="CB17" s="371">
        <v>1</v>
      </c>
      <c r="CC17" s="371">
        <f>IF(OR(AS17="",AS17="確認して✓をご選択ください"),0,1)</f>
        <v>0</v>
      </c>
      <c r="CD17" s="371">
        <f>CB17-CC17</f>
        <v>1</v>
      </c>
    </row>
    <row r="18" spans="1:82" ht="15.6" customHeight="1" x14ac:dyDescent="0.15">
      <c r="A18" s="393"/>
      <c r="B18" s="387"/>
      <c r="C18" s="387"/>
      <c r="D18" s="387"/>
      <c r="E18" s="387"/>
      <c r="F18" s="387"/>
      <c r="G18" s="387"/>
      <c r="H18" s="387"/>
      <c r="I18" s="387"/>
      <c r="J18" s="1718">
        <v>4</v>
      </c>
      <c r="K18" s="1727" t="s">
        <v>237</v>
      </c>
      <c r="L18" s="1728"/>
      <c r="M18" s="1728"/>
      <c r="N18" s="1728"/>
      <c r="O18" s="1728"/>
      <c r="P18" s="1728"/>
      <c r="Q18" s="1728"/>
      <c r="R18" s="1728"/>
      <c r="S18" s="1728"/>
      <c r="T18" s="1728"/>
      <c r="U18" s="1728"/>
      <c r="V18" s="1728"/>
      <c r="W18" s="1728"/>
      <c r="X18" s="1728"/>
      <c r="Y18" s="1728"/>
      <c r="Z18" s="1728"/>
      <c r="AA18" s="1728"/>
      <c r="AB18" s="1728"/>
      <c r="AC18" s="1728"/>
      <c r="AD18" s="1728"/>
      <c r="AE18" s="1728"/>
      <c r="AF18" s="1728"/>
      <c r="AG18" s="1728"/>
      <c r="AH18" s="1728"/>
      <c r="AI18" s="1728"/>
      <c r="AJ18" s="1728"/>
      <c r="AK18" s="1728"/>
      <c r="AL18" s="1728"/>
      <c r="AM18" s="1728"/>
      <c r="AN18" s="1728"/>
      <c r="AO18" s="1728"/>
      <c r="AP18" s="1728"/>
      <c r="AQ18" s="1728"/>
      <c r="AR18" s="1728"/>
      <c r="AS18" s="1722" t="s">
        <v>368</v>
      </c>
      <c r="AT18" s="1723"/>
      <c r="AU18" s="1723"/>
      <c r="AV18" s="1723"/>
      <c r="AW18" s="1723"/>
      <c r="AX18" s="1723"/>
      <c r="AY18" s="1723"/>
      <c r="AZ18" s="1723"/>
      <c r="BA18" s="1723"/>
      <c r="BB18" s="1723"/>
      <c r="BC18" s="1723"/>
      <c r="BD18" s="1723"/>
      <c r="BE18" s="1723"/>
      <c r="BF18" s="1723"/>
      <c r="BG18" s="1723"/>
      <c r="BH18" s="1724"/>
      <c r="BI18" s="387"/>
      <c r="BJ18" s="387"/>
      <c r="BK18" s="387"/>
      <c r="BL18" s="387"/>
      <c r="BM18" s="387"/>
      <c r="BN18" s="387"/>
      <c r="BO18" s="387"/>
      <c r="BP18" s="387"/>
      <c r="BQ18" s="387"/>
      <c r="BR18" s="387"/>
      <c r="BS18" s="387"/>
      <c r="BT18" s="387"/>
      <c r="BU18" s="396"/>
      <c r="CB18" s="371">
        <v>1</v>
      </c>
      <c r="CC18" s="371">
        <f t="shared" ref="CC18:CC22" si="0">IF(OR(AS18="",AS18="確認して✓をご選択ください"),0,1)</f>
        <v>0</v>
      </c>
      <c r="CD18" s="371">
        <f>CB18-CC18</f>
        <v>1</v>
      </c>
    </row>
    <row r="19" spans="1:82" x14ac:dyDescent="0.15">
      <c r="A19" s="393"/>
      <c r="B19" s="387"/>
      <c r="C19" s="387"/>
      <c r="D19" s="387"/>
      <c r="E19" s="387"/>
      <c r="F19" s="387"/>
      <c r="G19" s="387"/>
      <c r="H19" s="387"/>
      <c r="I19" s="387"/>
      <c r="J19" s="1719"/>
      <c r="K19" s="1731" t="s">
        <v>285</v>
      </c>
      <c r="L19" s="1732"/>
      <c r="M19" s="1732"/>
      <c r="N19" s="1732"/>
      <c r="O19" s="1732"/>
      <c r="P19" s="1732"/>
      <c r="Q19" s="1732"/>
      <c r="R19" s="1732"/>
      <c r="S19" s="1732"/>
      <c r="T19" s="1732"/>
      <c r="U19" s="1733"/>
      <c r="V19" s="1734" t="str">
        <f>IF(入力シート!E51=0,"",入力シート!E51)</f>
        <v/>
      </c>
      <c r="W19" s="1735"/>
      <c r="X19" s="1735"/>
      <c r="Y19" s="1735"/>
      <c r="Z19" s="1735"/>
      <c r="AA19" s="1735"/>
      <c r="AB19" s="1736"/>
      <c r="AC19" s="457" t="s">
        <v>353</v>
      </c>
      <c r="AE19" s="458"/>
      <c r="AF19" s="458"/>
      <c r="AG19" s="458"/>
      <c r="AH19" s="458"/>
      <c r="AI19" s="458"/>
      <c r="AJ19" s="458"/>
      <c r="AK19" s="458"/>
      <c r="AL19" s="458"/>
      <c r="AM19" s="458"/>
      <c r="AN19" s="458"/>
      <c r="AO19" s="458"/>
      <c r="AP19" s="459"/>
      <c r="AQ19" s="456"/>
      <c r="AR19" s="457"/>
      <c r="AS19" s="1723"/>
      <c r="AT19" s="1723"/>
      <c r="AU19" s="1723"/>
      <c r="AV19" s="1723"/>
      <c r="AW19" s="1723"/>
      <c r="AX19" s="1723"/>
      <c r="AY19" s="1723"/>
      <c r="AZ19" s="1723"/>
      <c r="BA19" s="1723"/>
      <c r="BB19" s="1723"/>
      <c r="BC19" s="1723"/>
      <c r="BD19" s="1723"/>
      <c r="BE19" s="1723"/>
      <c r="BF19" s="1723"/>
      <c r="BG19" s="1723"/>
      <c r="BH19" s="1724"/>
      <c r="BI19" s="387"/>
      <c r="BJ19" s="387"/>
      <c r="BK19" s="387"/>
      <c r="BL19" s="387"/>
      <c r="BM19" s="387"/>
      <c r="BN19" s="387"/>
      <c r="BO19" s="387"/>
      <c r="BP19" s="387"/>
      <c r="BQ19" s="387"/>
      <c r="BR19" s="387"/>
      <c r="BS19" s="387"/>
      <c r="BT19" s="387"/>
      <c r="BU19" s="396"/>
    </row>
    <row r="20" spans="1:82" ht="15.6" customHeight="1" x14ac:dyDescent="0.15">
      <c r="A20" s="393"/>
      <c r="B20" s="387"/>
      <c r="C20" s="387"/>
      <c r="D20" s="387"/>
      <c r="E20" s="387"/>
      <c r="F20" s="387"/>
      <c r="G20" s="387"/>
      <c r="H20" s="387"/>
      <c r="I20" s="387"/>
      <c r="J20" s="417">
        <v>5</v>
      </c>
      <c r="K20" s="1699" t="s">
        <v>238</v>
      </c>
      <c r="L20" s="1700"/>
      <c r="M20" s="1700"/>
      <c r="N20" s="1700"/>
      <c r="O20" s="1700"/>
      <c r="P20" s="1700"/>
      <c r="Q20" s="1700"/>
      <c r="R20" s="1700"/>
      <c r="S20" s="1700"/>
      <c r="T20" s="1700"/>
      <c r="U20" s="1700"/>
      <c r="V20" s="1700"/>
      <c r="W20" s="1700"/>
      <c r="X20" s="1700"/>
      <c r="Y20" s="1700"/>
      <c r="Z20" s="1700"/>
      <c r="AA20" s="1700"/>
      <c r="AB20" s="1700"/>
      <c r="AC20" s="1700"/>
      <c r="AD20" s="1700"/>
      <c r="AE20" s="1700"/>
      <c r="AF20" s="1700"/>
      <c r="AG20" s="1700"/>
      <c r="AH20" s="1700"/>
      <c r="AI20" s="1700"/>
      <c r="AJ20" s="1700"/>
      <c r="AK20" s="1700"/>
      <c r="AL20" s="1700"/>
      <c r="AM20" s="1700"/>
      <c r="AN20" s="1700"/>
      <c r="AO20" s="1700"/>
      <c r="AP20" s="1700"/>
      <c r="AQ20" s="1700"/>
      <c r="AR20" s="1700"/>
      <c r="AS20" s="1723" t="s">
        <v>368</v>
      </c>
      <c r="AT20" s="1723"/>
      <c r="AU20" s="1723"/>
      <c r="AV20" s="1723"/>
      <c r="AW20" s="1723"/>
      <c r="AX20" s="1723"/>
      <c r="AY20" s="1723"/>
      <c r="AZ20" s="1723"/>
      <c r="BA20" s="1723"/>
      <c r="BB20" s="1723"/>
      <c r="BC20" s="1723"/>
      <c r="BD20" s="1723"/>
      <c r="BE20" s="1723"/>
      <c r="BF20" s="1723"/>
      <c r="BG20" s="1723"/>
      <c r="BH20" s="1724"/>
      <c r="BI20" s="387"/>
      <c r="BJ20" s="387"/>
      <c r="BK20" s="387"/>
      <c r="BL20" s="387"/>
      <c r="BM20" s="387"/>
      <c r="BN20" s="387"/>
      <c r="BO20" s="387"/>
      <c r="BP20" s="387"/>
      <c r="BQ20" s="387"/>
      <c r="BR20" s="387"/>
      <c r="BS20" s="387"/>
      <c r="BT20" s="387"/>
      <c r="BU20" s="396"/>
      <c r="CB20" s="371">
        <v>1</v>
      </c>
      <c r="CC20" s="371">
        <f t="shared" si="0"/>
        <v>0</v>
      </c>
      <c r="CD20" s="371">
        <f>CB20-CC20</f>
        <v>1</v>
      </c>
    </row>
    <row r="21" spans="1:82" ht="15.6" customHeight="1" x14ac:dyDescent="0.15">
      <c r="A21" s="393"/>
      <c r="B21" s="387"/>
      <c r="C21" s="387"/>
      <c r="D21" s="387"/>
      <c r="E21" s="387"/>
      <c r="F21" s="387"/>
      <c r="G21" s="387"/>
      <c r="H21" s="387"/>
      <c r="I21" s="387"/>
      <c r="J21" s="417">
        <v>6</v>
      </c>
      <c r="K21" s="1699" t="s">
        <v>239</v>
      </c>
      <c r="L21" s="1700"/>
      <c r="M21" s="1700"/>
      <c r="N21" s="1700"/>
      <c r="O21" s="1700"/>
      <c r="P21" s="1700"/>
      <c r="Q21" s="1700"/>
      <c r="R21" s="1700"/>
      <c r="S21" s="1700"/>
      <c r="T21" s="1700"/>
      <c r="U21" s="1700"/>
      <c r="V21" s="1700"/>
      <c r="W21" s="1700"/>
      <c r="X21" s="1700"/>
      <c r="Y21" s="1700"/>
      <c r="Z21" s="1700"/>
      <c r="AA21" s="1700"/>
      <c r="AB21" s="1700"/>
      <c r="AC21" s="1700"/>
      <c r="AD21" s="1700"/>
      <c r="AE21" s="1700"/>
      <c r="AF21" s="1700"/>
      <c r="AG21" s="1700"/>
      <c r="AH21" s="1700"/>
      <c r="AI21" s="1700"/>
      <c r="AJ21" s="1700"/>
      <c r="AK21" s="1700"/>
      <c r="AL21" s="1700"/>
      <c r="AM21" s="1700"/>
      <c r="AN21" s="1700"/>
      <c r="AO21" s="1700"/>
      <c r="AP21" s="1700"/>
      <c r="AQ21" s="1700"/>
      <c r="AR21" s="1700"/>
      <c r="AS21" s="1723" t="s">
        <v>368</v>
      </c>
      <c r="AT21" s="1723"/>
      <c r="AU21" s="1723"/>
      <c r="AV21" s="1723"/>
      <c r="AW21" s="1723"/>
      <c r="AX21" s="1723"/>
      <c r="AY21" s="1723"/>
      <c r="AZ21" s="1723"/>
      <c r="BA21" s="1723"/>
      <c r="BB21" s="1723"/>
      <c r="BC21" s="1723"/>
      <c r="BD21" s="1723"/>
      <c r="BE21" s="1723"/>
      <c r="BF21" s="1723"/>
      <c r="BG21" s="1723"/>
      <c r="BH21" s="1724"/>
      <c r="BI21" s="387"/>
      <c r="BJ21" s="387"/>
      <c r="BK21" s="387"/>
      <c r="BL21" s="387"/>
      <c r="BM21" s="387"/>
      <c r="BN21" s="387"/>
      <c r="BO21" s="387"/>
      <c r="BP21" s="387"/>
      <c r="BQ21" s="387"/>
      <c r="BR21" s="387"/>
      <c r="BS21" s="387"/>
      <c r="BT21" s="387"/>
      <c r="BU21" s="396"/>
      <c r="BV21" s="415"/>
      <c r="BW21" s="415"/>
      <c r="CB21" s="371">
        <v>1</v>
      </c>
      <c r="CC21" s="371">
        <f t="shared" si="0"/>
        <v>0</v>
      </c>
      <c r="CD21" s="371">
        <f>CB21-CC21</f>
        <v>1</v>
      </c>
    </row>
    <row r="22" spans="1:82" ht="15.6" customHeight="1" thickBot="1" x14ac:dyDescent="0.2">
      <c r="A22" s="393"/>
      <c r="B22" s="387"/>
      <c r="C22" s="387"/>
      <c r="D22" s="387"/>
      <c r="E22" s="387"/>
      <c r="F22" s="387"/>
      <c r="G22" s="387"/>
      <c r="H22" s="387"/>
      <c r="I22" s="387"/>
      <c r="J22" s="418">
        <v>7</v>
      </c>
      <c r="K22" s="1692" t="s">
        <v>240</v>
      </c>
      <c r="L22" s="1693"/>
      <c r="M22" s="1693"/>
      <c r="N22" s="1693"/>
      <c r="O22" s="1693"/>
      <c r="P22" s="1693"/>
      <c r="Q22" s="1693"/>
      <c r="R22" s="1693"/>
      <c r="S22" s="1693"/>
      <c r="T22" s="1693"/>
      <c r="U22" s="1693"/>
      <c r="V22" s="1693"/>
      <c r="W22" s="1693"/>
      <c r="X22" s="1693"/>
      <c r="Y22" s="1693"/>
      <c r="Z22" s="1693"/>
      <c r="AA22" s="1693"/>
      <c r="AB22" s="1693"/>
      <c r="AC22" s="1693"/>
      <c r="AD22" s="1693"/>
      <c r="AE22" s="1693"/>
      <c r="AF22" s="1693"/>
      <c r="AG22" s="1693"/>
      <c r="AH22" s="1693"/>
      <c r="AI22" s="1693"/>
      <c r="AJ22" s="1693"/>
      <c r="AK22" s="1693"/>
      <c r="AL22" s="1693"/>
      <c r="AM22" s="1693"/>
      <c r="AN22" s="1693"/>
      <c r="AO22" s="1693"/>
      <c r="AP22" s="1693"/>
      <c r="AQ22" s="1693"/>
      <c r="AR22" s="1693"/>
      <c r="AS22" s="1737" t="s">
        <v>368</v>
      </c>
      <c r="AT22" s="1737"/>
      <c r="AU22" s="1737"/>
      <c r="AV22" s="1737"/>
      <c r="AW22" s="1737"/>
      <c r="AX22" s="1737"/>
      <c r="AY22" s="1737"/>
      <c r="AZ22" s="1737"/>
      <c r="BA22" s="1737"/>
      <c r="BB22" s="1737"/>
      <c r="BC22" s="1737"/>
      <c r="BD22" s="1737"/>
      <c r="BE22" s="1737"/>
      <c r="BF22" s="1737"/>
      <c r="BG22" s="1737"/>
      <c r="BH22" s="1738"/>
      <c r="BI22" s="387"/>
      <c r="BJ22" s="387"/>
      <c r="BK22" s="387"/>
      <c r="BL22" s="387"/>
      <c r="BM22" s="387"/>
      <c r="BN22" s="387"/>
      <c r="BO22" s="387"/>
      <c r="BP22" s="387"/>
      <c r="BQ22" s="387"/>
      <c r="BR22" s="387"/>
      <c r="BS22" s="387"/>
      <c r="BT22" s="387"/>
      <c r="BU22" s="396"/>
      <c r="BV22" s="415"/>
      <c r="BW22" s="415"/>
      <c r="CB22" s="371">
        <v>1</v>
      </c>
      <c r="CC22" s="371">
        <f t="shared" si="0"/>
        <v>0</v>
      </c>
      <c r="CD22" s="371">
        <f>CB22-CC22</f>
        <v>1</v>
      </c>
    </row>
    <row r="23" spans="1:82" x14ac:dyDescent="0.15">
      <c r="A23" s="393"/>
      <c r="B23" s="387"/>
      <c r="C23" s="387"/>
      <c r="D23" s="387"/>
      <c r="E23" s="387"/>
      <c r="F23" s="387"/>
      <c r="G23" s="387"/>
      <c r="H23" s="387"/>
      <c r="I23" s="387"/>
      <c r="J23" s="387"/>
      <c r="K23" s="387"/>
      <c r="L23" s="387"/>
      <c r="M23" s="387"/>
      <c r="N23" s="387"/>
      <c r="O23" s="387"/>
      <c r="P23" s="387"/>
      <c r="Q23" s="387"/>
      <c r="R23" s="387"/>
      <c r="S23" s="387"/>
      <c r="T23" s="387"/>
      <c r="U23" s="387"/>
      <c r="V23" s="387"/>
      <c r="W23" s="387"/>
      <c r="X23" s="387"/>
      <c r="Y23" s="387"/>
      <c r="Z23" s="387"/>
      <c r="AA23" s="387"/>
      <c r="AB23" s="387"/>
      <c r="AC23" s="387"/>
      <c r="AD23" s="387"/>
      <c r="AE23" s="387"/>
      <c r="AF23" s="387"/>
      <c r="AG23" s="387"/>
      <c r="AH23" s="387"/>
      <c r="AI23" s="387"/>
      <c r="AJ23" s="387"/>
      <c r="AK23" s="387"/>
      <c r="AL23" s="387"/>
      <c r="AM23" s="387"/>
      <c r="AN23" s="387"/>
      <c r="AO23" s="387"/>
      <c r="AP23" s="387"/>
      <c r="AQ23" s="387"/>
      <c r="AR23" s="387"/>
      <c r="AS23" s="387"/>
      <c r="AT23" s="387"/>
      <c r="AU23" s="387"/>
      <c r="AV23" s="387"/>
      <c r="AW23" s="387"/>
      <c r="AX23" s="387"/>
      <c r="AY23" s="387"/>
      <c r="AZ23" s="387"/>
      <c r="BA23" s="387"/>
      <c r="BB23" s="387"/>
      <c r="BC23" s="387"/>
      <c r="BD23" s="387"/>
      <c r="BE23" s="387"/>
      <c r="BF23" s="387"/>
      <c r="BG23" s="387"/>
      <c r="BH23" s="387"/>
      <c r="BI23" s="387"/>
      <c r="BJ23" s="387"/>
      <c r="BK23" s="387"/>
      <c r="BL23" s="387"/>
      <c r="BM23" s="387"/>
      <c r="BN23" s="387"/>
      <c r="BO23" s="387"/>
      <c r="BP23" s="387"/>
      <c r="BQ23" s="387"/>
      <c r="BR23" s="387"/>
      <c r="BS23" s="387"/>
      <c r="BT23" s="387"/>
      <c r="BU23" s="396"/>
    </row>
    <row r="24" spans="1:82" x14ac:dyDescent="0.15">
      <c r="A24" s="393"/>
      <c r="B24" s="387"/>
      <c r="C24" s="387" t="s">
        <v>241</v>
      </c>
      <c r="D24" s="387"/>
      <c r="E24" s="387"/>
      <c r="F24" s="387"/>
      <c r="G24" s="387"/>
      <c r="H24" s="387"/>
      <c r="I24" s="387"/>
      <c r="J24" s="387"/>
      <c r="K24" s="387"/>
      <c r="L24" s="387"/>
      <c r="M24" s="387"/>
      <c r="N24" s="387"/>
      <c r="O24" s="387"/>
      <c r="P24" s="387"/>
      <c r="Q24" s="387"/>
      <c r="R24" s="387"/>
      <c r="S24" s="387"/>
      <c r="T24" s="387"/>
      <c r="U24" s="387"/>
      <c r="V24" s="387"/>
      <c r="W24" s="387"/>
      <c r="X24" s="387"/>
      <c r="Y24" s="387"/>
      <c r="Z24" s="387"/>
      <c r="AA24" s="387"/>
      <c r="AB24" s="387"/>
      <c r="AC24" s="387"/>
      <c r="AD24" s="387"/>
      <c r="AE24" s="387"/>
      <c r="AF24" s="387"/>
      <c r="AG24" s="387"/>
      <c r="AH24" s="387"/>
      <c r="AI24" s="387"/>
      <c r="AJ24" s="387"/>
      <c r="AK24" s="387"/>
      <c r="AL24" s="387"/>
      <c r="AM24" s="387"/>
      <c r="AN24" s="387"/>
      <c r="AO24" s="387"/>
      <c r="AP24" s="387"/>
      <c r="AQ24" s="387"/>
      <c r="AR24" s="387"/>
      <c r="AS24" s="387"/>
      <c r="AT24" s="387"/>
      <c r="AU24" s="387"/>
      <c r="AV24" s="387"/>
      <c r="AW24" s="387"/>
      <c r="AX24" s="387"/>
      <c r="AY24" s="387"/>
      <c r="AZ24" s="387"/>
      <c r="BA24" s="387"/>
      <c r="BB24" s="387"/>
      <c r="BC24" s="387"/>
      <c r="BD24" s="387"/>
      <c r="BE24" s="387"/>
      <c r="BF24" s="387"/>
      <c r="BG24" s="387"/>
      <c r="BH24" s="387"/>
      <c r="BI24" s="387"/>
      <c r="BJ24" s="387"/>
      <c r="BK24" s="387"/>
      <c r="BL24" s="387"/>
      <c r="BM24" s="387"/>
      <c r="BN24" s="387"/>
      <c r="BO24" s="387"/>
      <c r="BP24" s="387"/>
      <c r="BQ24" s="387"/>
      <c r="BR24" s="387"/>
      <c r="BS24" s="387"/>
      <c r="BT24" s="387"/>
      <c r="BU24" s="396"/>
    </row>
    <row r="25" spans="1:82" x14ac:dyDescent="0.15">
      <c r="A25" s="393"/>
      <c r="B25" s="387"/>
      <c r="C25" s="434"/>
      <c r="D25" s="435"/>
      <c r="E25" s="435"/>
      <c r="F25" s="435"/>
      <c r="G25" s="435"/>
      <c r="H25" s="435"/>
      <c r="I25" s="435"/>
      <c r="J25" s="435"/>
      <c r="K25" s="435"/>
      <c r="L25" s="435"/>
      <c r="M25" s="435"/>
      <c r="N25" s="435"/>
      <c r="O25" s="435"/>
      <c r="P25" s="435"/>
      <c r="Q25" s="435"/>
      <c r="R25" s="435"/>
      <c r="S25" s="435"/>
      <c r="T25" s="435"/>
      <c r="U25" s="435"/>
      <c r="V25" s="435"/>
      <c r="W25" s="435"/>
      <c r="X25" s="435"/>
      <c r="Y25" s="435"/>
      <c r="Z25" s="435"/>
      <c r="AA25" s="435"/>
      <c r="AB25" s="435"/>
      <c r="AC25" s="435"/>
      <c r="AD25" s="435"/>
      <c r="AE25" s="435"/>
      <c r="AF25" s="435"/>
      <c r="AG25" s="435"/>
      <c r="AH25" s="435"/>
      <c r="AI25" s="435"/>
      <c r="AJ25" s="435"/>
      <c r="AK25" s="435"/>
      <c r="AL25" s="435"/>
      <c r="AM25" s="435"/>
      <c r="AN25" s="435"/>
      <c r="AO25" s="435"/>
      <c r="AP25" s="435"/>
      <c r="AQ25" s="435"/>
      <c r="AR25" s="435"/>
      <c r="AS25" s="435"/>
      <c r="AT25" s="435"/>
      <c r="AU25" s="435"/>
      <c r="AV25" s="435"/>
      <c r="AW25" s="435"/>
      <c r="AX25" s="435"/>
      <c r="AY25" s="435"/>
      <c r="AZ25" s="435"/>
      <c r="BA25" s="435"/>
      <c r="BB25" s="435"/>
      <c r="BC25" s="435"/>
      <c r="BD25" s="435"/>
      <c r="BE25" s="435"/>
      <c r="BF25" s="435"/>
      <c r="BG25" s="435"/>
      <c r="BH25" s="435"/>
      <c r="BI25" s="435"/>
      <c r="BJ25" s="435"/>
      <c r="BK25" s="435"/>
      <c r="BL25" s="435"/>
      <c r="BM25" s="435"/>
      <c r="BN25" s="435"/>
      <c r="BO25" s="435"/>
      <c r="BP25" s="435"/>
      <c r="BQ25" s="435"/>
      <c r="BR25" s="435"/>
      <c r="BS25" s="436"/>
      <c r="BT25" s="387"/>
      <c r="BU25" s="396"/>
    </row>
    <row r="26" spans="1:82" x14ac:dyDescent="0.15">
      <c r="A26" s="393"/>
      <c r="B26" s="387"/>
      <c r="C26" s="437"/>
      <c r="D26" s="387"/>
      <c r="E26" s="387"/>
      <c r="F26" s="387"/>
      <c r="G26" s="387"/>
      <c r="H26" s="387"/>
      <c r="I26" s="387"/>
      <c r="J26" s="387"/>
      <c r="K26" s="387"/>
      <c r="L26" s="387"/>
      <c r="M26" s="387"/>
      <c r="N26" s="387"/>
      <c r="O26" s="387"/>
      <c r="P26" s="387"/>
      <c r="Q26" s="387"/>
      <c r="R26" s="387"/>
      <c r="S26" s="387"/>
      <c r="T26" s="387"/>
      <c r="U26" s="387"/>
      <c r="V26" s="387"/>
      <c r="W26" s="387"/>
      <c r="X26" s="387"/>
      <c r="Y26" s="387"/>
      <c r="Z26" s="387"/>
      <c r="AA26" s="387"/>
      <c r="AB26" s="387"/>
      <c r="AC26" s="387"/>
      <c r="AD26" s="387"/>
      <c r="AE26" s="387"/>
      <c r="AF26" s="387"/>
      <c r="AG26" s="387"/>
      <c r="AH26" s="387"/>
      <c r="AI26" s="387"/>
      <c r="AJ26" s="387"/>
      <c r="AK26" s="387"/>
      <c r="AL26" s="387"/>
      <c r="AM26" s="387"/>
      <c r="AN26" s="387"/>
      <c r="AO26" s="387"/>
      <c r="AP26" s="387"/>
      <c r="AQ26" s="387"/>
      <c r="AR26" s="387"/>
      <c r="AS26" s="387"/>
      <c r="AT26" s="387"/>
      <c r="AU26" s="387"/>
      <c r="AV26" s="387"/>
      <c r="AW26" s="387"/>
      <c r="AX26" s="387"/>
      <c r="AY26" s="387"/>
      <c r="AZ26" s="387"/>
      <c r="BA26" s="387"/>
      <c r="BB26" s="387"/>
      <c r="BC26" s="387"/>
      <c r="BD26" s="387"/>
      <c r="BE26" s="387"/>
      <c r="BF26" s="387"/>
      <c r="BG26" s="387"/>
      <c r="BH26" s="387"/>
      <c r="BI26" s="387"/>
      <c r="BJ26" s="387"/>
      <c r="BK26" s="387"/>
      <c r="BL26" s="387"/>
      <c r="BM26" s="387"/>
      <c r="BN26" s="387"/>
      <c r="BO26" s="387"/>
      <c r="BP26" s="387"/>
      <c r="BQ26" s="387"/>
      <c r="BR26" s="387"/>
      <c r="BS26" s="438"/>
      <c r="BT26" s="387"/>
      <c r="BU26" s="396"/>
    </row>
    <row r="27" spans="1:82" x14ac:dyDescent="0.15">
      <c r="A27" s="393"/>
      <c r="B27" s="387"/>
      <c r="C27" s="437"/>
      <c r="D27" s="387"/>
      <c r="E27" s="387"/>
      <c r="F27" s="387"/>
      <c r="G27" s="387"/>
      <c r="H27" s="387"/>
      <c r="I27" s="387"/>
      <c r="J27" s="387"/>
      <c r="K27" s="387"/>
      <c r="L27" s="387"/>
      <c r="M27" s="387"/>
      <c r="N27" s="387"/>
      <c r="O27" s="387"/>
      <c r="P27" s="387"/>
      <c r="Q27" s="387"/>
      <c r="R27" s="387"/>
      <c r="S27" s="387"/>
      <c r="T27" s="387"/>
      <c r="U27" s="387"/>
      <c r="V27" s="387"/>
      <c r="W27" s="387"/>
      <c r="X27" s="387"/>
      <c r="Y27" s="387"/>
      <c r="Z27" s="387"/>
      <c r="AA27" s="387"/>
      <c r="AB27" s="387"/>
      <c r="AC27" s="387"/>
      <c r="AD27" s="387"/>
      <c r="AE27" s="387"/>
      <c r="AF27" s="387"/>
      <c r="AG27" s="387"/>
      <c r="AH27" s="387"/>
      <c r="AI27" s="387"/>
      <c r="AJ27" s="387"/>
      <c r="AK27" s="387"/>
      <c r="AL27" s="387"/>
      <c r="AM27" s="387"/>
      <c r="AN27" s="387"/>
      <c r="AO27" s="387"/>
      <c r="AP27" s="387"/>
      <c r="AQ27" s="387"/>
      <c r="AR27" s="387"/>
      <c r="AS27" s="387"/>
      <c r="AT27" s="387"/>
      <c r="AU27" s="387"/>
      <c r="AV27" s="387"/>
      <c r="AW27" s="387"/>
      <c r="AX27" s="387"/>
      <c r="AY27" s="387"/>
      <c r="AZ27" s="387"/>
      <c r="BA27" s="387"/>
      <c r="BB27" s="387"/>
      <c r="BC27" s="387"/>
      <c r="BD27" s="387"/>
      <c r="BE27" s="387"/>
      <c r="BF27" s="387"/>
      <c r="BG27" s="387"/>
      <c r="BH27" s="387"/>
      <c r="BI27" s="387"/>
      <c r="BJ27" s="387"/>
      <c r="BK27" s="387"/>
      <c r="BL27" s="387"/>
      <c r="BM27" s="387"/>
      <c r="BN27" s="387"/>
      <c r="BO27" s="387"/>
      <c r="BP27" s="387"/>
      <c r="BQ27" s="387"/>
      <c r="BR27" s="387"/>
      <c r="BS27" s="438"/>
      <c r="BT27" s="387"/>
      <c r="BU27" s="396"/>
    </row>
    <row r="28" spans="1:82" x14ac:dyDescent="0.15">
      <c r="A28" s="393"/>
      <c r="B28" s="387"/>
      <c r="C28" s="437"/>
      <c r="D28" s="387"/>
      <c r="E28" s="387"/>
      <c r="F28" s="387"/>
      <c r="G28" s="387"/>
      <c r="H28" s="387"/>
      <c r="I28" s="387"/>
      <c r="J28" s="387"/>
      <c r="K28" s="387"/>
      <c r="L28" s="387"/>
      <c r="M28" s="387"/>
      <c r="N28" s="387"/>
      <c r="O28" s="387"/>
      <c r="P28" s="387"/>
      <c r="Q28" s="387"/>
      <c r="R28" s="387"/>
      <c r="S28" s="387"/>
      <c r="T28" s="387"/>
      <c r="U28" s="387"/>
      <c r="V28" s="387"/>
      <c r="W28" s="387"/>
      <c r="X28" s="387"/>
      <c r="Y28" s="387"/>
      <c r="Z28" s="387"/>
      <c r="AA28" s="387"/>
      <c r="AB28" s="387"/>
      <c r="AC28" s="387"/>
      <c r="AD28" s="387"/>
      <c r="AE28" s="387"/>
      <c r="AF28" s="387"/>
      <c r="AG28" s="387"/>
      <c r="AH28" s="387"/>
      <c r="AI28" s="387"/>
      <c r="AJ28" s="387"/>
      <c r="AK28" s="387"/>
      <c r="AL28" s="387"/>
      <c r="AM28" s="387"/>
      <c r="AN28" s="387"/>
      <c r="AO28" s="387"/>
      <c r="AP28" s="387"/>
      <c r="AQ28" s="387"/>
      <c r="AR28" s="387"/>
      <c r="AS28" s="387"/>
      <c r="AT28" s="387"/>
      <c r="AU28" s="387"/>
      <c r="AV28" s="387"/>
      <c r="AW28" s="387"/>
      <c r="AX28" s="387"/>
      <c r="AY28" s="387"/>
      <c r="AZ28" s="387"/>
      <c r="BA28" s="387"/>
      <c r="BB28" s="387"/>
      <c r="BC28" s="387"/>
      <c r="BD28" s="387"/>
      <c r="BE28" s="387"/>
      <c r="BF28" s="387"/>
      <c r="BG28" s="387"/>
      <c r="BH28" s="387"/>
      <c r="BI28" s="387"/>
      <c r="BJ28" s="387"/>
      <c r="BK28" s="387"/>
      <c r="BL28" s="387"/>
      <c r="BM28" s="387"/>
      <c r="BN28" s="387"/>
      <c r="BO28" s="387"/>
      <c r="BP28" s="387"/>
      <c r="BQ28" s="387"/>
      <c r="BR28" s="387"/>
      <c r="BS28" s="438"/>
      <c r="BT28" s="387"/>
      <c r="BU28" s="396"/>
    </row>
    <row r="29" spans="1:82" x14ac:dyDescent="0.15">
      <c r="A29" s="393"/>
      <c r="B29" s="387"/>
      <c r="C29" s="437"/>
      <c r="D29" s="387"/>
      <c r="E29" s="387"/>
      <c r="F29" s="387"/>
      <c r="G29" s="387"/>
      <c r="H29" s="387"/>
      <c r="I29" s="387"/>
      <c r="J29" s="387"/>
      <c r="K29" s="387"/>
      <c r="L29" s="387"/>
      <c r="M29" s="387"/>
      <c r="N29" s="387"/>
      <c r="O29" s="387"/>
      <c r="P29" s="387"/>
      <c r="Q29" s="387"/>
      <c r="R29" s="387"/>
      <c r="S29" s="387"/>
      <c r="T29" s="387"/>
      <c r="U29" s="387"/>
      <c r="V29" s="387"/>
      <c r="W29" s="387"/>
      <c r="X29" s="387"/>
      <c r="Y29" s="387"/>
      <c r="Z29" s="387"/>
      <c r="AA29" s="387"/>
      <c r="AB29" s="387"/>
      <c r="AC29" s="387"/>
      <c r="AD29" s="387"/>
      <c r="AE29" s="387"/>
      <c r="AF29" s="387"/>
      <c r="AG29" s="387"/>
      <c r="AH29" s="387"/>
      <c r="AI29" s="387"/>
      <c r="AJ29" s="387"/>
      <c r="AK29" s="387"/>
      <c r="AL29" s="387"/>
      <c r="AM29" s="387"/>
      <c r="AN29" s="387"/>
      <c r="AO29" s="387"/>
      <c r="AP29" s="387"/>
      <c r="AQ29" s="387"/>
      <c r="AR29" s="387"/>
      <c r="AS29" s="387"/>
      <c r="AT29" s="387"/>
      <c r="AU29" s="387"/>
      <c r="AV29" s="387"/>
      <c r="AW29" s="387"/>
      <c r="AX29" s="387"/>
      <c r="AY29" s="387"/>
      <c r="AZ29" s="387"/>
      <c r="BA29" s="387"/>
      <c r="BB29" s="387"/>
      <c r="BC29" s="387"/>
      <c r="BD29" s="387"/>
      <c r="BE29" s="387"/>
      <c r="BF29" s="387"/>
      <c r="BG29" s="387"/>
      <c r="BH29" s="387"/>
      <c r="BI29" s="387"/>
      <c r="BJ29" s="387"/>
      <c r="BK29" s="387"/>
      <c r="BL29" s="387"/>
      <c r="BM29" s="387"/>
      <c r="BN29" s="387"/>
      <c r="BO29" s="387"/>
      <c r="BP29" s="387"/>
      <c r="BQ29" s="387"/>
      <c r="BR29" s="387"/>
      <c r="BS29" s="438"/>
      <c r="BT29" s="387"/>
      <c r="BU29" s="396"/>
    </row>
    <row r="30" spans="1:82" x14ac:dyDescent="0.15">
      <c r="A30" s="393"/>
      <c r="B30" s="387"/>
      <c r="C30" s="437"/>
      <c r="D30" s="387"/>
      <c r="E30" s="387"/>
      <c r="F30" s="387"/>
      <c r="G30" s="387"/>
      <c r="H30" s="387"/>
      <c r="I30" s="387"/>
      <c r="J30" s="387"/>
      <c r="K30" s="387"/>
      <c r="L30" s="387"/>
      <c r="M30" s="387"/>
      <c r="N30" s="387"/>
      <c r="O30" s="387"/>
      <c r="P30" s="387"/>
      <c r="Q30" s="387"/>
      <c r="R30" s="387"/>
      <c r="S30" s="387"/>
      <c r="T30" s="387"/>
      <c r="U30" s="387"/>
      <c r="V30" s="387"/>
      <c r="W30" s="387"/>
      <c r="X30" s="387"/>
      <c r="Y30" s="387"/>
      <c r="Z30" s="387"/>
      <c r="AA30" s="387"/>
      <c r="AB30" s="387"/>
      <c r="AC30" s="387"/>
      <c r="AD30" s="387"/>
      <c r="AE30" s="387"/>
      <c r="AF30" s="387"/>
      <c r="AG30" s="387"/>
      <c r="AH30" s="387"/>
      <c r="AI30" s="387"/>
      <c r="AJ30" s="387"/>
      <c r="AK30" s="387"/>
      <c r="AL30" s="387"/>
      <c r="AM30" s="387"/>
      <c r="AN30" s="387"/>
      <c r="AO30" s="387"/>
      <c r="AP30" s="387"/>
      <c r="AQ30" s="387"/>
      <c r="AR30" s="387"/>
      <c r="AS30" s="387"/>
      <c r="AT30" s="387"/>
      <c r="AU30" s="387"/>
      <c r="AV30" s="387"/>
      <c r="AW30" s="387"/>
      <c r="AX30" s="387"/>
      <c r="AY30" s="387"/>
      <c r="AZ30" s="387"/>
      <c r="BA30" s="387"/>
      <c r="BB30" s="387"/>
      <c r="BC30" s="387"/>
      <c r="BD30" s="387"/>
      <c r="BE30" s="387"/>
      <c r="BF30" s="387"/>
      <c r="BG30" s="387"/>
      <c r="BH30" s="387"/>
      <c r="BI30" s="387"/>
      <c r="BJ30" s="387"/>
      <c r="BK30" s="387"/>
      <c r="BL30" s="387"/>
      <c r="BM30" s="387"/>
      <c r="BN30" s="387"/>
      <c r="BO30" s="387"/>
      <c r="BP30" s="387"/>
      <c r="BQ30" s="387"/>
      <c r="BR30" s="387"/>
      <c r="BS30" s="438"/>
      <c r="BT30" s="387"/>
      <c r="BU30" s="396"/>
    </row>
    <row r="31" spans="1:82" x14ac:dyDescent="0.15">
      <c r="A31" s="393"/>
      <c r="B31" s="387"/>
      <c r="C31" s="437"/>
      <c r="D31" s="387"/>
      <c r="E31" s="387"/>
      <c r="F31" s="387"/>
      <c r="G31" s="387"/>
      <c r="H31" s="387"/>
      <c r="I31" s="387"/>
      <c r="J31" s="387"/>
      <c r="K31" s="387"/>
      <c r="L31" s="387"/>
      <c r="M31" s="387"/>
      <c r="N31" s="387"/>
      <c r="O31" s="387"/>
      <c r="P31" s="387"/>
      <c r="Q31" s="387"/>
      <c r="R31" s="387"/>
      <c r="S31" s="387"/>
      <c r="T31" s="387"/>
      <c r="U31" s="387"/>
      <c r="V31" s="387"/>
      <c r="W31" s="387"/>
      <c r="X31" s="387"/>
      <c r="Y31" s="387"/>
      <c r="Z31" s="387"/>
      <c r="AA31" s="387"/>
      <c r="AB31" s="387"/>
      <c r="AC31" s="387"/>
      <c r="AD31" s="387"/>
      <c r="AE31" s="387"/>
      <c r="AF31" s="387"/>
      <c r="AG31" s="387"/>
      <c r="AH31" s="387"/>
      <c r="AI31" s="387"/>
      <c r="AJ31" s="387"/>
      <c r="AK31" s="387"/>
      <c r="AL31" s="387"/>
      <c r="AM31" s="387"/>
      <c r="AN31" s="387"/>
      <c r="AO31" s="387"/>
      <c r="AP31" s="387"/>
      <c r="AQ31" s="387"/>
      <c r="AR31" s="387"/>
      <c r="AS31" s="387"/>
      <c r="AT31" s="387"/>
      <c r="AU31" s="387"/>
      <c r="AV31" s="387"/>
      <c r="AW31" s="387"/>
      <c r="AX31" s="387"/>
      <c r="AY31" s="387"/>
      <c r="AZ31" s="387"/>
      <c r="BA31" s="387"/>
      <c r="BB31" s="387"/>
      <c r="BC31" s="387"/>
      <c r="BD31" s="387"/>
      <c r="BE31" s="387"/>
      <c r="BF31" s="387"/>
      <c r="BG31" s="387"/>
      <c r="BH31" s="387"/>
      <c r="BI31" s="387"/>
      <c r="BJ31" s="387"/>
      <c r="BK31" s="387"/>
      <c r="BL31" s="387"/>
      <c r="BM31" s="387"/>
      <c r="BN31" s="387"/>
      <c r="BO31" s="387"/>
      <c r="BP31" s="387"/>
      <c r="BQ31" s="387"/>
      <c r="BR31" s="387"/>
      <c r="BS31" s="438"/>
      <c r="BT31" s="387"/>
      <c r="BU31" s="396"/>
    </row>
    <row r="32" spans="1:82" x14ac:dyDescent="0.15">
      <c r="A32" s="393"/>
      <c r="B32" s="387"/>
      <c r="C32" s="437"/>
      <c r="D32" s="387"/>
      <c r="E32" s="387"/>
      <c r="F32" s="387"/>
      <c r="G32" s="387"/>
      <c r="H32" s="387"/>
      <c r="I32" s="387"/>
      <c r="J32" s="387"/>
      <c r="K32" s="387"/>
      <c r="L32" s="387"/>
      <c r="M32" s="387"/>
      <c r="N32" s="387"/>
      <c r="O32" s="387"/>
      <c r="P32" s="387"/>
      <c r="Q32" s="387"/>
      <c r="R32" s="387"/>
      <c r="S32" s="387"/>
      <c r="T32" s="387"/>
      <c r="U32" s="387"/>
      <c r="V32" s="387"/>
      <c r="W32" s="387"/>
      <c r="X32" s="387"/>
      <c r="Y32" s="387"/>
      <c r="Z32" s="387"/>
      <c r="AA32" s="387"/>
      <c r="AB32" s="387"/>
      <c r="AC32" s="387"/>
      <c r="AD32" s="387"/>
      <c r="AE32" s="387"/>
      <c r="AF32" s="387"/>
      <c r="AG32" s="387"/>
      <c r="AH32" s="387"/>
      <c r="AI32" s="387"/>
      <c r="AJ32" s="387"/>
      <c r="AK32" s="387"/>
      <c r="AL32" s="387"/>
      <c r="AM32" s="387"/>
      <c r="AN32" s="387"/>
      <c r="AO32" s="387"/>
      <c r="AP32" s="387"/>
      <c r="AQ32" s="387"/>
      <c r="AR32" s="387"/>
      <c r="AS32" s="387"/>
      <c r="AT32" s="387"/>
      <c r="AU32" s="387"/>
      <c r="AV32" s="387"/>
      <c r="AW32" s="387"/>
      <c r="AX32" s="387"/>
      <c r="AY32" s="387"/>
      <c r="AZ32" s="387"/>
      <c r="BA32" s="387"/>
      <c r="BB32" s="387"/>
      <c r="BC32" s="387"/>
      <c r="BD32" s="387"/>
      <c r="BE32" s="387"/>
      <c r="BF32" s="387"/>
      <c r="BG32" s="387"/>
      <c r="BH32" s="387"/>
      <c r="BI32" s="387"/>
      <c r="BJ32" s="387"/>
      <c r="BK32" s="387"/>
      <c r="BL32" s="387"/>
      <c r="BM32" s="387"/>
      <c r="BN32" s="387"/>
      <c r="BO32" s="387"/>
      <c r="BP32" s="387"/>
      <c r="BQ32" s="387"/>
      <c r="BR32" s="387"/>
      <c r="BS32" s="438"/>
      <c r="BT32" s="387"/>
      <c r="BU32" s="396"/>
    </row>
    <row r="33" spans="1:73" x14ac:dyDescent="0.15">
      <c r="A33" s="393"/>
      <c r="B33" s="387"/>
      <c r="C33" s="437"/>
      <c r="D33" s="387"/>
      <c r="E33" s="387"/>
      <c r="F33" s="387"/>
      <c r="G33" s="387"/>
      <c r="H33" s="387"/>
      <c r="I33" s="387"/>
      <c r="J33" s="387"/>
      <c r="K33" s="387"/>
      <c r="L33" s="387"/>
      <c r="M33" s="387"/>
      <c r="N33" s="387"/>
      <c r="O33" s="387"/>
      <c r="P33" s="387"/>
      <c r="Q33" s="387"/>
      <c r="R33" s="387"/>
      <c r="S33" s="387"/>
      <c r="T33" s="387"/>
      <c r="U33" s="387"/>
      <c r="V33" s="387"/>
      <c r="W33" s="387"/>
      <c r="X33" s="387"/>
      <c r="Y33" s="387"/>
      <c r="Z33" s="387"/>
      <c r="AA33" s="387"/>
      <c r="AB33" s="387"/>
      <c r="AC33" s="387"/>
      <c r="AD33" s="387"/>
      <c r="AE33" s="387"/>
      <c r="AF33" s="387"/>
      <c r="AG33" s="387"/>
      <c r="AH33" s="387"/>
      <c r="AI33" s="387"/>
      <c r="AJ33" s="387"/>
      <c r="AK33" s="387"/>
      <c r="AL33" s="387"/>
      <c r="AM33" s="387"/>
      <c r="AN33" s="387"/>
      <c r="AO33" s="387"/>
      <c r="AP33" s="387"/>
      <c r="AQ33" s="387"/>
      <c r="AR33" s="387"/>
      <c r="AS33" s="387"/>
      <c r="AT33" s="387"/>
      <c r="AU33" s="387"/>
      <c r="AV33" s="387"/>
      <c r="AW33" s="387"/>
      <c r="AX33" s="387"/>
      <c r="AY33" s="387"/>
      <c r="AZ33" s="387"/>
      <c r="BA33" s="387"/>
      <c r="BB33" s="387"/>
      <c r="BC33" s="387"/>
      <c r="BD33" s="387"/>
      <c r="BE33" s="387"/>
      <c r="BF33" s="387"/>
      <c r="BG33" s="387"/>
      <c r="BH33" s="387"/>
      <c r="BI33" s="387"/>
      <c r="BJ33" s="387"/>
      <c r="BK33" s="387"/>
      <c r="BL33" s="387"/>
      <c r="BM33" s="387"/>
      <c r="BN33" s="387"/>
      <c r="BO33" s="387"/>
      <c r="BP33" s="387"/>
      <c r="BQ33" s="387"/>
      <c r="BR33" s="387"/>
      <c r="BS33" s="438"/>
      <c r="BT33" s="387"/>
      <c r="BU33" s="396"/>
    </row>
    <row r="34" spans="1:73" x14ac:dyDescent="0.15">
      <c r="A34" s="393"/>
      <c r="B34" s="387"/>
      <c r="C34" s="437"/>
      <c r="D34" s="387"/>
      <c r="E34" s="387"/>
      <c r="F34" s="387"/>
      <c r="G34" s="387"/>
      <c r="H34" s="387"/>
      <c r="I34" s="387"/>
      <c r="J34" s="387"/>
      <c r="K34" s="387"/>
      <c r="L34" s="387"/>
      <c r="M34" s="387"/>
      <c r="N34" s="387"/>
      <c r="O34" s="387"/>
      <c r="P34" s="387"/>
      <c r="Q34" s="387"/>
      <c r="R34" s="387"/>
      <c r="S34" s="387"/>
      <c r="T34" s="387"/>
      <c r="U34" s="387"/>
      <c r="V34" s="387"/>
      <c r="W34" s="387"/>
      <c r="X34" s="387"/>
      <c r="Y34" s="387"/>
      <c r="Z34" s="387"/>
      <c r="AA34" s="387"/>
      <c r="AB34" s="387"/>
      <c r="AC34" s="387"/>
      <c r="AD34" s="387"/>
      <c r="AE34" s="387"/>
      <c r="AF34" s="387"/>
      <c r="AG34" s="387"/>
      <c r="AH34" s="387"/>
      <c r="AI34" s="387"/>
      <c r="AJ34" s="387"/>
      <c r="AK34" s="387"/>
      <c r="AL34" s="387"/>
      <c r="AM34" s="387"/>
      <c r="AN34" s="387"/>
      <c r="AO34" s="387"/>
      <c r="AP34" s="387"/>
      <c r="AQ34" s="387"/>
      <c r="AR34" s="387"/>
      <c r="AS34" s="387"/>
      <c r="AT34" s="387"/>
      <c r="AU34" s="387"/>
      <c r="AV34" s="387"/>
      <c r="AW34" s="387"/>
      <c r="AX34" s="387"/>
      <c r="AY34" s="387"/>
      <c r="AZ34" s="387"/>
      <c r="BA34" s="387"/>
      <c r="BB34" s="387"/>
      <c r="BC34" s="387"/>
      <c r="BD34" s="387"/>
      <c r="BE34" s="387"/>
      <c r="BF34" s="387"/>
      <c r="BG34" s="387"/>
      <c r="BH34" s="387"/>
      <c r="BI34" s="387"/>
      <c r="BJ34" s="387"/>
      <c r="BK34" s="387"/>
      <c r="BL34" s="387"/>
      <c r="BM34" s="387"/>
      <c r="BN34" s="387"/>
      <c r="BO34" s="387"/>
      <c r="BP34" s="387"/>
      <c r="BQ34" s="387"/>
      <c r="BR34" s="387"/>
      <c r="BS34" s="438"/>
      <c r="BT34" s="387"/>
      <c r="BU34" s="396"/>
    </row>
    <row r="35" spans="1:73" x14ac:dyDescent="0.15">
      <c r="A35" s="393"/>
      <c r="B35" s="387"/>
      <c r="C35" s="437"/>
      <c r="D35" s="387"/>
      <c r="E35" s="387"/>
      <c r="F35" s="387"/>
      <c r="G35" s="387"/>
      <c r="H35" s="387"/>
      <c r="I35" s="387"/>
      <c r="J35" s="387"/>
      <c r="K35" s="387"/>
      <c r="L35" s="387"/>
      <c r="M35" s="387"/>
      <c r="N35" s="387"/>
      <c r="O35" s="387"/>
      <c r="P35" s="387"/>
      <c r="Q35" s="387"/>
      <c r="R35" s="387"/>
      <c r="S35" s="387"/>
      <c r="T35" s="387"/>
      <c r="U35" s="387"/>
      <c r="V35" s="387"/>
      <c r="W35" s="387"/>
      <c r="X35" s="387"/>
      <c r="Y35" s="387"/>
      <c r="Z35" s="387"/>
      <c r="AA35" s="387"/>
      <c r="AB35" s="387"/>
      <c r="AC35" s="387"/>
      <c r="AD35" s="387"/>
      <c r="AE35" s="387"/>
      <c r="AF35" s="387"/>
      <c r="AG35" s="387"/>
      <c r="AH35" s="387"/>
      <c r="AI35" s="387"/>
      <c r="AJ35" s="387"/>
      <c r="AK35" s="387"/>
      <c r="AL35" s="387"/>
      <c r="AM35" s="387"/>
      <c r="AN35" s="387"/>
      <c r="AO35" s="387"/>
      <c r="AP35" s="387"/>
      <c r="AQ35" s="387"/>
      <c r="AR35" s="387"/>
      <c r="AS35" s="387"/>
      <c r="AT35" s="387"/>
      <c r="AU35" s="387"/>
      <c r="AV35" s="387"/>
      <c r="AW35" s="387"/>
      <c r="AX35" s="387"/>
      <c r="AY35" s="387"/>
      <c r="AZ35" s="387"/>
      <c r="BA35" s="387"/>
      <c r="BB35" s="387"/>
      <c r="BC35" s="387"/>
      <c r="BD35" s="387"/>
      <c r="BE35" s="387"/>
      <c r="BF35" s="387"/>
      <c r="BG35" s="387"/>
      <c r="BH35" s="387"/>
      <c r="BI35" s="387"/>
      <c r="BJ35" s="387"/>
      <c r="BK35" s="387"/>
      <c r="BL35" s="387"/>
      <c r="BM35" s="387"/>
      <c r="BN35" s="387"/>
      <c r="BO35" s="387"/>
      <c r="BP35" s="387"/>
      <c r="BQ35" s="387"/>
      <c r="BR35" s="387"/>
      <c r="BS35" s="438"/>
      <c r="BT35" s="387"/>
      <c r="BU35" s="396"/>
    </row>
    <row r="36" spans="1:73" x14ac:dyDescent="0.15">
      <c r="A36" s="393"/>
      <c r="B36" s="387"/>
      <c r="C36" s="437"/>
      <c r="D36" s="387"/>
      <c r="E36" s="387"/>
      <c r="F36" s="387"/>
      <c r="G36" s="387"/>
      <c r="H36" s="387"/>
      <c r="I36" s="387"/>
      <c r="J36" s="387"/>
      <c r="K36" s="387"/>
      <c r="L36" s="387"/>
      <c r="M36" s="387"/>
      <c r="N36" s="387"/>
      <c r="O36" s="387"/>
      <c r="P36" s="387"/>
      <c r="Q36" s="387"/>
      <c r="R36" s="387"/>
      <c r="S36" s="387"/>
      <c r="T36" s="387"/>
      <c r="U36" s="387"/>
      <c r="V36" s="387"/>
      <c r="W36" s="387"/>
      <c r="X36" s="387"/>
      <c r="Y36" s="387"/>
      <c r="Z36" s="387"/>
      <c r="AA36" s="387"/>
      <c r="AB36" s="387"/>
      <c r="AC36" s="387"/>
      <c r="AD36" s="387"/>
      <c r="AE36" s="387"/>
      <c r="AF36" s="387"/>
      <c r="AG36" s="387"/>
      <c r="AH36" s="387"/>
      <c r="AI36" s="387"/>
      <c r="AJ36" s="387"/>
      <c r="AK36" s="387"/>
      <c r="AL36" s="387"/>
      <c r="AM36" s="387"/>
      <c r="AN36" s="387"/>
      <c r="AO36" s="387"/>
      <c r="AP36" s="387"/>
      <c r="AQ36" s="387"/>
      <c r="AR36" s="387"/>
      <c r="AS36" s="387"/>
      <c r="AT36" s="387"/>
      <c r="AU36" s="387"/>
      <c r="AV36" s="387"/>
      <c r="AW36" s="387"/>
      <c r="AX36" s="387"/>
      <c r="AY36" s="387"/>
      <c r="AZ36" s="387"/>
      <c r="BA36" s="387"/>
      <c r="BB36" s="387"/>
      <c r="BC36" s="387"/>
      <c r="BD36" s="387"/>
      <c r="BE36" s="387"/>
      <c r="BF36" s="387"/>
      <c r="BG36" s="387"/>
      <c r="BH36" s="387"/>
      <c r="BI36" s="387"/>
      <c r="BJ36" s="387"/>
      <c r="BK36" s="387"/>
      <c r="BL36" s="387"/>
      <c r="BM36" s="387"/>
      <c r="BN36" s="387"/>
      <c r="BO36" s="387"/>
      <c r="BP36" s="387"/>
      <c r="BQ36" s="387"/>
      <c r="BR36" s="387"/>
      <c r="BS36" s="438"/>
      <c r="BT36" s="387"/>
      <c r="BU36" s="396"/>
    </row>
    <row r="37" spans="1:73" x14ac:dyDescent="0.15">
      <c r="A37" s="393"/>
      <c r="B37" s="387"/>
      <c r="C37" s="437"/>
      <c r="D37" s="387"/>
      <c r="E37" s="387"/>
      <c r="F37" s="387"/>
      <c r="G37" s="387"/>
      <c r="H37" s="387"/>
      <c r="I37" s="387"/>
      <c r="J37" s="387"/>
      <c r="K37" s="387"/>
      <c r="L37" s="387"/>
      <c r="M37" s="387"/>
      <c r="N37" s="387"/>
      <c r="O37" s="387"/>
      <c r="P37" s="387"/>
      <c r="Q37" s="387"/>
      <c r="R37" s="387"/>
      <c r="S37" s="387"/>
      <c r="T37" s="387"/>
      <c r="U37" s="387"/>
      <c r="V37" s="387"/>
      <c r="W37" s="387"/>
      <c r="X37" s="387"/>
      <c r="Y37" s="387"/>
      <c r="Z37" s="387"/>
      <c r="AA37" s="387"/>
      <c r="AB37" s="387"/>
      <c r="AC37" s="387"/>
      <c r="AD37" s="387"/>
      <c r="AE37" s="387"/>
      <c r="AF37" s="387"/>
      <c r="AG37" s="387"/>
      <c r="AH37" s="387"/>
      <c r="AI37" s="387"/>
      <c r="AJ37" s="387"/>
      <c r="AK37" s="387"/>
      <c r="AL37" s="387"/>
      <c r="AM37" s="387"/>
      <c r="AN37" s="387"/>
      <c r="AO37" s="387"/>
      <c r="AP37" s="387"/>
      <c r="AQ37" s="387"/>
      <c r="AR37" s="387"/>
      <c r="AS37" s="387"/>
      <c r="AT37" s="387"/>
      <c r="AU37" s="387"/>
      <c r="AV37" s="387"/>
      <c r="AW37" s="387"/>
      <c r="AX37" s="387"/>
      <c r="AY37" s="387"/>
      <c r="AZ37" s="387"/>
      <c r="BA37" s="387"/>
      <c r="BB37" s="387"/>
      <c r="BC37" s="387"/>
      <c r="BD37" s="387"/>
      <c r="BE37" s="387"/>
      <c r="BF37" s="387"/>
      <c r="BG37" s="387"/>
      <c r="BH37" s="387"/>
      <c r="BI37" s="387"/>
      <c r="BJ37" s="387"/>
      <c r="BK37" s="387"/>
      <c r="BL37" s="387"/>
      <c r="BM37" s="387"/>
      <c r="BN37" s="387"/>
      <c r="BO37" s="387"/>
      <c r="BP37" s="387"/>
      <c r="BQ37" s="387"/>
      <c r="BR37" s="387"/>
      <c r="BS37" s="438"/>
      <c r="BT37" s="387"/>
      <c r="BU37" s="396"/>
    </row>
    <row r="38" spans="1:73" x14ac:dyDescent="0.15">
      <c r="A38" s="393"/>
      <c r="B38" s="387"/>
      <c r="C38" s="437"/>
      <c r="D38" s="387"/>
      <c r="E38" s="387"/>
      <c r="F38" s="387"/>
      <c r="G38" s="387"/>
      <c r="H38" s="387"/>
      <c r="I38" s="387"/>
      <c r="J38" s="387"/>
      <c r="K38" s="387"/>
      <c r="L38" s="387"/>
      <c r="M38" s="387"/>
      <c r="N38" s="387"/>
      <c r="O38" s="387"/>
      <c r="P38" s="387"/>
      <c r="Q38" s="387"/>
      <c r="R38" s="387"/>
      <c r="S38" s="387"/>
      <c r="T38" s="387"/>
      <c r="U38" s="387"/>
      <c r="V38" s="387"/>
      <c r="W38" s="387"/>
      <c r="X38" s="387"/>
      <c r="Y38" s="387"/>
      <c r="Z38" s="387"/>
      <c r="AA38" s="387"/>
      <c r="AB38" s="387"/>
      <c r="AC38" s="387"/>
      <c r="AD38" s="387"/>
      <c r="AE38" s="387"/>
      <c r="AF38" s="387"/>
      <c r="AG38" s="387"/>
      <c r="AH38" s="387"/>
      <c r="AI38" s="387"/>
      <c r="AJ38" s="387"/>
      <c r="AK38" s="387"/>
      <c r="AL38" s="387"/>
      <c r="AM38" s="387"/>
      <c r="AN38" s="387"/>
      <c r="AO38" s="387"/>
      <c r="AP38" s="387"/>
      <c r="AQ38" s="387"/>
      <c r="AR38" s="387"/>
      <c r="AS38" s="387"/>
      <c r="AT38" s="387"/>
      <c r="AU38" s="387"/>
      <c r="AV38" s="387"/>
      <c r="AW38" s="387"/>
      <c r="AX38" s="387"/>
      <c r="AY38" s="387"/>
      <c r="AZ38" s="387"/>
      <c r="BA38" s="387"/>
      <c r="BB38" s="387"/>
      <c r="BC38" s="387"/>
      <c r="BD38" s="387"/>
      <c r="BE38" s="387"/>
      <c r="BF38" s="387"/>
      <c r="BG38" s="387"/>
      <c r="BH38" s="387"/>
      <c r="BI38" s="387"/>
      <c r="BJ38" s="387"/>
      <c r="BK38" s="387"/>
      <c r="BL38" s="387"/>
      <c r="BM38" s="387"/>
      <c r="BN38" s="387"/>
      <c r="BO38" s="387"/>
      <c r="BP38" s="387"/>
      <c r="BQ38" s="387"/>
      <c r="BR38" s="387"/>
      <c r="BS38" s="438"/>
      <c r="BT38" s="387"/>
      <c r="BU38" s="396"/>
    </row>
    <row r="39" spans="1:73" x14ac:dyDescent="0.15">
      <c r="A39" s="393"/>
      <c r="B39" s="387"/>
      <c r="C39" s="437"/>
      <c r="D39" s="387"/>
      <c r="E39" s="387"/>
      <c r="F39" s="387"/>
      <c r="G39" s="387"/>
      <c r="H39" s="387"/>
      <c r="I39" s="387"/>
      <c r="J39" s="387"/>
      <c r="K39" s="387"/>
      <c r="L39" s="387"/>
      <c r="M39" s="387"/>
      <c r="N39" s="387"/>
      <c r="O39" s="387"/>
      <c r="P39" s="387"/>
      <c r="Q39" s="387"/>
      <c r="R39" s="387"/>
      <c r="S39" s="387"/>
      <c r="T39" s="387"/>
      <c r="U39" s="387"/>
      <c r="V39" s="387"/>
      <c r="W39" s="387"/>
      <c r="X39" s="387"/>
      <c r="Y39" s="387"/>
      <c r="Z39" s="387"/>
      <c r="AA39" s="387"/>
      <c r="AB39" s="387"/>
      <c r="AC39" s="387"/>
      <c r="AD39" s="387"/>
      <c r="AE39" s="387"/>
      <c r="AF39" s="387"/>
      <c r="AG39" s="387"/>
      <c r="AH39" s="387"/>
      <c r="AI39" s="387"/>
      <c r="AJ39" s="387"/>
      <c r="AK39" s="387"/>
      <c r="AL39" s="387"/>
      <c r="AM39" s="387"/>
      <c r="AN39" s="387"/>
      <c r="AO39" s="387"/>
      <c r="AP39" s="387"/>
      <c r="AQ39" s="387"/>
      <c r="AR39" s="387"/>
      <c r="AS39" s="387"/>
      <c r="AT39" s="387"/>
      <c r="AU39" s="387"/>
      <c r="AV39" s="387"/>
      <c r="AW39" s="387"/>
      <c r="AX39" s="387"/>
      <c r="AY39" s="387"/>
      <c r="AZ39" s="387"/>
      <c r="BA39" s="387"/>
      <c r="BB39" s="387"/>
      <c r="BC39" s="387"/>
      <c r="BD39" s="387"/>
      <c r="BE39" s="387"/>
      <c r="BF39" s="387"/>
      <c r="BG39" s="387"/>
      <c r="BH39" s="387"/>
      <c r="BI39" s="387"/>
      <c r="BJ39" s="387"/>
      <c r="BK39" s="387"/>
      <c r="BL39" s="387"/>
      <c r="BM39" s="387"/>
      <c r="BN39" s="387"/>
      <c r="BO39" s="387"/>
      <c r="BP39" s="387"/>
      <c r="BQ39" s="387"/>
      <c r="BR39" s="387"/>
      <c r="BS39" s="438"/>
      <c r="BT39" s="387"/>
      <c r="BU39" s="396"/>
    </row>
    <row r="40" spans="1:73" ht="15.75" x14ac:dyDescent="0.15">
      <c r="A40" s="393"/>
      <c r="B40" s="387"/>
      <c r="C40" s="437"/>
      <c r="D40" s="387"/>
      <c r="E40" s="387"/>
      <c r="F40" s="387"/>
      <c r="G40" s="387"/>
      <c r="H40" s="387"/>
      <c r="I40" s="387"/>
      <c r="J40" s="387"/>
      <c r="K40" s="387"/>
      <c r="L40" s="387"/>
      <c r="M40" s="387"/>
      <c r="N40" s="387"/>
      <c r="O40" s="387"/>
      <c r="P40" s="387"/>
      <c r="Q40" s="387"/>
      <c r="R40" s="387"/>
      <c r="S40" s="387"/>
      <c r="T40" s="387"/>
      <c r="U40" s="387"/>
      <c r="V40" s="387"/>
      <c r="W40" s="387"/>
      <c r="X40" s="387"/>
      <c r="Y40" s="387"/>
      <c r="Z40" s="387"/>
      <c r="AA40" s="387"/>
      <c r="AB40" s="387"/>
      <c r="AC40" s="387"/>
      <c r="AD40" s="387"/>
      <c r="AE40" s="387"/>
      <c r="AF40" s="387"/>
      <c r="AG40" s="387"/>
      <c r="AH40" s="387"/>
      <c r="AI40" s="387"/>
      <c r="AJ40" s="387"/>
      <c r="AK40" s="387"/>
      <c r="AL40" s="387"/>
      <c r="AM40" s="387"/>
      <c r="AN40" s="387"/>
      <c r="AO40" s="387"/>
      <c r="AP40" s="387"/>
      <c r="AQ40" s="387"/>
      <c r="AR40" s="387"/>
      <c r="AS40" s="387"/>
      <c r="AT40" s="387"/>
      <c r="AU40" s="387"/>
      <c r="AV40" s="387"/>
      <c r="AW40" s="387"/>
      <c r="AX40" s="387"/>
      <c r="AY40" s="387"/>
      <c r="AZ40" s="387"/>
      <c r="BA40" s="387"/>
      <c r="BB40" s="387"/>
      <c r="BC40" s="387"/>
      <c r="BD40" s="387"/>
      <c r="BE40" s="387"/>
      <c r="BF40" s="387"/>
      <c r="BG40" s="387"/>
      <c r="BH40" s="387"/>
      <c r="BI40" s="1"/>
      <c r="BJ40" s="387"/>
      <c r="BK40" s="387"/>
      <c r="BL40" s="387"/>
      <c r="BM40" s="387"/>
      <c r="BN40" s="387"/>
      <c r="BO40" s="387"/>
      <c r="BP40" s="387"/>
      <c r="BQ40" s="387"/>
      <c r="BR40" s="387"/>
      <c r="BS40" s="438"/>
      <c r="BT40" s="387"/>
      <c r="BU40" s="396"/>
    </row>
    <row r="41" spans="1:73" x14ac:dyDescent="0.15">
      <c r="A41" s="393"/>
      <c r="B41" s="387"/>
      <c r="C41" s="437"/>
      <c r="D41" s="387"/>
      <c r="E41" s="387"/>
      <c r="F41" s="387"/>
      <c r="G41" s="387"/>
      <c r="H41" s="387"/>
      <c r="I41" s="387"/>
      <c r="J41" s="387"/>
      <c r="K41" s="387"/>
      <c r="L41" s="387"/>
      <c r="M41" s="387"/>
      <c r="N41" s="387"/>
      <c r="O41" s="387"/>
      <c r="P41" s="387"/>
      <c r="Q41" s="387"/>
      <c r="R41" s="387"/>
      <c r="S41" s="387"/>
      <c r="T41" s="387"/>
      <c r="U41" s="387"/>
      <c r="V41" s="387"/>
      <c r="W41" s="387"/>
      <c r="X41" s="387"/>
      <c r="Y41" s="387"/>
      <c r="Z41" s="387"/>
      <c r="AA41" s="387"/>
      <c r="AB41" s="387"/>
      <c r="AC41" s="387"/>
      <c r="AD41" s="387"/>
      <c r="AE41" s="387"/>
      <c r="AF41" s="387"/>
      <c r="AG41" s="387"/>
      <c r="AH41" s="387"/>
      <c r="AI41" s="387"/>
      <c r="AJ41" s="387"/>
      <c r="AK41" s="387"/>
      <c r="AL41" s="387"/>
      <c r="AM41" s="387"/>
      <c r="AN41" s="387"/>
      <c r="AO41" s="387"/>
      <c r="AP41" s="387"/>
      <c r="AQ41" s="387"/>
      <c r="AR41" s="387"/>
      <c r="AS41" s="387"/>
      <c r="AT41" s="387"/>
      <c r="AU41" s="387"/>
      <c r="AV41" s="387"/>
      <c r="AW41" s="387"/>
      <c r="AX41" s="387"/>
      <c r="AY41" s="387"/>
      <c r="AZ41" s="387"/>
      <c r="BA41" s="387"/>
      <c r="BB41" s="387"/>
      <c r="BC41" s="387"/>
      <c r="BD41" s="387"/>
      <c r="BE41" s="387"/>
      <c r="BF41" s="387"/>
      <c r="BG41" s="387"/>
      <c r="BH41" s="387"/>
      <c r="BI41" s="387"/>
      <c r="BJ41" s="387"/>
      <c r="BK41" s="387"/>
      <c r="BL41" s="387"/>
      <c r="BM41" s="387"/>
      <c r="BN41" s="387"/>
      <c r="BO41" s="387"/>
      <c r="BP41" s="387"/>
      <c r="BQ41" s="387"/>
      <c r="BR41" s="387"/>
      <c r="BS41" s="438"/>
      <c r="BT41" s="387"/>
      <c r="BU41" s="396"/>
    </row>
    <row r="42" spans="1:73" x14ac:dyDescent="0.15">
      <c r="A42" s="393"/>
      <c r="B42" s="387"/>
      <c r="C42" s="437"/>
      <c r="D42" s="387"/>
      <c r="E42" s="387"/>
      <c r="F42" s="387"/>
      <c r="G42" s="387"/>
      <c r="H42" s="387"/>
      <c r="I42" s="387"/>
      <c r="J42" s="387"/>
      <c r="K42" s="387"/>
      <c r="L42" s="387"/>
      <c r="M42" s="387"/>
      <c r="N42" s="387"/>
      <c r="O42" s="387"/>
      <c r="P42" s="387"/>
      <c r="Q42" s="387"/>
      <c r="R42" s="387"/>
      <c r="S42" s="387"/>
      <c r="T42" s="387"/>
      <c r="U42" s="387"/>
      <c r="V42" s="387"/>
      <c r="W42" s="387"/>
      <c r="X42" s="387"/>
      <c r="Y42" s="387"/>
      <c r="Z42" s="387"/>
      <c r="AA42" s="387"/>
      <c r="AB42" s="387"/>
      <c r="AC42" s="387"/>
      <c r="AD42" s="387"/>
      <c r="AE42" s="387"/>
      <c r="AF42" s="387"/>
      <c r="AG42" s="387"/>
      <c r="AH42" s="387"/>
      <c r="AI42" s="387"/>
      <c r="AJ42" s="387"/>
      <c r="AK42" s="387"/>
      <c r="AL42" s="387"/>
      <c r="AM42" s="387"/>
      <c r="AN42" s="387"/>
      <c r="AO42" s="387"/>
      <c r="AP42" s="387"/>
      <c r="AQ42" s="387"/>
      <c r="AR42" s="387"/>
      <c r="AS42" s="387"/>
      <c r="AT42" s="387"/>
      <c r="AU42" s="387"/>
      <c r="AV42" s="387"/>
      <c r="AW42" s="387"/>
      <c r="AX42" s="387"/>
      <c r="AY42" s="387"/>
      <c r="AZ42" s="387"/>
      <c r="BA42" s="387"/>
      <c r="BB42" s="387"/>
      <c r="BC42" s="387"/>
      <c r="BD42" s="387"/>
      <c r="BE42" s="387"/>
      <c r="BF42" s="387"/>
      <c r="BG42" s="387"/>
      <c r="BH42" s="387"/>
      <c r="BI42" s="387"/>
      <c r="BJ42" s="387"/>
      <c r="BK42" s="387"/>
      <c r="BL42" s="387"/>
      <c r="BM42" s="387"/>
      <c r="BN42" s="387"/>
      <c r="BO42" s="387"/>
      <c r="BP42" s="387"/>
      <c r="BQ42" s="387"/>
      <c r="BR42" s="387"/>
      <c r="BS42" s="438"/>
      <c r="BT42" s="387"/>
      <c r="BU42" s="396"/>
    </row>
    <row r="43" spans="1:73" x14ac:dyDescent="0.15">
      <c r="A43" s="393"/>
      <c r="B43" s="387"/>
      <c r="C43" s="437"/>
      <c r="D43" s="387"/>
      <c r="E43" s="387"/>
      <c r="F43" s="387"/>
      <c r="G43" s="387"/>
      <c r="H43" s="387"/>
      <c r="I43" s="387"/>
      <c r="J43" s="387"/>
      <c r="K43" s="387"/>
      <c r="L43" s="387"/>
      <c r="M43" s="387"/>
      <c r="N43" s="387"/>
      <c r="O43" s="387"/>
      <c r="P43" s="387"/>
      <c r="Q43" s="387"/>
      <c r="R43" s="387"/>
      <c r="S43" s="387"/>
      <c r="T43" s="387"/>
      <c r="U43" s="387"/>
      <c r="V43" s="387"/>
      <c r="W43" s="387"/>
      <c r="X43" s="387"/>
      <c r="Y43" s="387"/>
      <c r="Z43" s="387"/>
      <c r="AA43" s="387"/>
      <c r="AB43" s="387"/>
      <c r="AC43" s="387"/>
      <c r="AD43" s="387"/>
      <c r="AE43" s="387"/>
      <c r="AF43" s="387"/>
      <c r="AG43" s="387"/>
      <c r="AH43" s="387"/>
      <c r="AI43" s="387"/>
      <c r="AJ43" s="387"/>
      <c r="AK43" s="387"/>
      <c r="AL43" s="387"/>
      <c r="AM43" s="387"/>
      <c r="AN43" s="387"/>
      <c r="AO43" s="387"/>
      <c r="AP43" s="387"/>
      <c r="AQ43" s="387"/>
      <c r="AR43" s="387"/>
      <c r="AS43" s="387"/>
      <c r="AT43" s="387"/>
      <c r="AU43" s="387"/>
      <c r="AV43" s="387"/>
      <c r="AW43" s="387"/>
      <c r="AX43" s="387"/>
      <c r="AY43" s="387"/>
      <c r="AZ43" s="387"/>
      <c r="BA43" s="387"/>
      <c r="BB43" s="387"/>
      <c r="BC43" s="387"/>
      <c r="BD43" s="387"/>
      <c r="BE43" s="387"/>
      <c r="BF43" s="387"/>
      <c r="BG43" s="387"/>
      <c r="BH43" s="387"/>
      <c r="BI43" s="387"/>
      <c r="BJ43" s="387"/>
      <c r="BK43" s="387"/>
      <c r="BL43" s="387"/>
      <c r="BM43" s="387"/>
      <c r="BN43" s="387"/>
      <c r="BO43" s="387"/>
      <c r="BP43" s="387"/>
      <c r="BQ43" s="387"/>
      <c r="BR43" s="387"/>
      <c r="BS43" s="438"/>
      <c r="BT43" s="387"/>
      <c r="BU43" s="396"/>
    </row>
    <row r="44" spans="1:73" x14ac:dyDescent="0.15">
      <c r="A44" s="393"/>
      <c r="B44" s="387"/>
      <c r="C44" s="437"/>
      <c r="D44" s="387"/>
      <c r="E44" s="387"/>
      <c r="F44" s="387"/>
      <c r="G44" s="387"/>
      <c r="H44" s="387"/>
      <c r="I44" s="387"/>
      <c r="J44" s="387"/>
      <c r="K44" s="387"/>
      <c r="L44" s="387"/>
      <c r="M44" s="387"/>
      <c r="N44" s="387"/>
      <c r="O44" s="387"/>
      <c r="P44" s="387"/>
      <c r="Q44" s="387"/>
      <c r="R44" s="387"/>
      <c r="S44" s="387"/>
      <c r="T44" s="387"/>
      <c r="U44" s="387"/>
      <c r="V44" s="387"/>
      <c r="W44" s="387"/>
      <c r="X44" s="387"/>
      <c r="Y44" s="387"/>
      <c r="Z44" s="387"/>
      <c r="AA44" s="387"/>
      <c r="AB44" s="387"/>
      <c r="AC44" s="387"/>
      <c r="AD44" s="387"/>
      <c r="AE44" s="387"/>
      <c r="AF44" s="387"/>
      <c r="AG44" s="387"/>
      <c r="AH44" s="387"/>
      <c r="AI44" s="387"/>
      <c r="AJ44" s="387"/>
      <c r="AK44" s="387"/>
      <c r="AL44" s="387"/>
      <c r="AM44" s="387"/>
      <c r="AN44" s="387"/>
      <c r="AO44" s="387"/>
      <c r="AP44" s="387"/>
      <c r="AQ44" s="387"/>
      <c r="AR44" s="387"/>
      <c r="AS44" s="387"/>
      <c r="AT44" s="387"/>
      <c r="AU44" s="387"/>
      <c r="AV44" s="387"/>
      <c r="AW44" s="387"/>
      <c r="AX44" s="387"/>
      <c r="AY44" s="387"/>
      <c r="AZ44" s="387"/>
      <c r="BA44" s="387"/>
      <c r="BB44" s="387"/>
      <c r="BC44" s="387"/>
      <c r="BD44" s="387"/>
      <c r="BE44" s="387"/>
      <c r="BF44" s="387"/>
      <c r="BG44" s="387"/>
      <c r="BH44" s="387"/>
      <c r="BI44" s="387"/>
      <c r="BJ44" s="387"/>
      <c r="BK44" s="387"/>
      <c r="BL44" s="387"/>
      <c r="BM44" s="387"/>
      <c r="BN44" s="387"/>
      <c r="BO44" s="387"/>
      <c r="BP44" s="387"/>
      <c r="BQ44" s="387"/>
      <c r="BR44" s="387"/>
      <c r="BS44" s="438"/>
      <c r="BT44" s="387"/>
      <c r="BU44" s="396"/>
    </row>
    <row r="45" spans="1:73" x14ac:dyDescent="0.15">
      <c r="A45" s="393"/>
      <c r="B45" s="387"/>
      <c r="C45" s="437"/>
      <c r="D45" s="387"/>
      <c r="E45" s="387"/>
      <c r="F45" s="387"/>
      <c r="G45" s="387"/>
      <c r="H45" s="387"/>
      <c r="I45" s="387"/>
      <c r="J45" s="387"/>
      <c r="K45" s="387"/>
      <c r="L45" s="387"/>
      <c r="M45" s="387"/>
      <c r="N45" s="387"/>
      <c r="O45" s="387"/>
      <c r="P45" s="387"/>
      <c r="Q45" s="387"/>
      <c r="R45" s="387"/>
      <c r="S45" s="387"/>
      <c r="T45" s="387"/>
      <c r="U45" s="387"/>
      <c r="V45" s="387"/>
      <c r="W45" s="387"/>
      <c r="X45" s="387"/>
      <c r="Y45" s="387"/>
      <c r="Z45" s="387"/>
      <c r="AA45" s="387"/>
      <c r="AB45" s="387"/>
      <c r="AC45" s="387"/>
      <c r="AD45" s="387"/>
      <c r="AE45" s="387"/>
      <c r="AF45" s="387"/>
      <c r="AG45" s="387"/>
      <c r="AH45" s="387"/>
      <c r="AI45" s="387"/>
      <c r="AJ45" s="387"/>
      <c r="AK45" s="387"/>
      <c r="AL45" s="387"/>
      <c r="AM45" s="387"/>
      <c r="AN45" s="387"/>
      <c r="AO45" s="387"/>
      <c r="AP45" s="387"/>
      <c r="AQ45" s="387"/>
      <c r="AR45" s="387"/>
      <c r="AS45" s="387"/>
      <c r="AT45" s="387"/>
      <c r="AU45" s="387"/>
      <c r="AV45" s="387"/>
      <c r="AW45" s="387"/>
      <c r="AX45" s="387"/>
      <c r="AY45" s="387"/>
      <c r="AZ45" s="387"/>
      <c r="BA45" s="387"/>
      <c r="BB45" s="387"/>
      <c r="BC45" s="387"/>
      <c r="BD45" s="387"/>
      <c r="BE45" s="387"/>
      <c r="BF45" s="387"/>
      <c r="BG45" s="387"/>
      <c r="BH45" s="387"/>
      <c r="BI45" s="387"/>
      <c r="BJ45" s="387"/>
      <c r="BK45" s="387"/>
      <c r="BL45" s="387"/>
      <c r="BM45" s="387"/>
      <c r="BN45" s="387"/>
      <c r="BO45" s="387"/>
      <c r="BP45" s="387"/>
      <c r="BQ45" s="387"/>
      <c r="BR45" s="387"/>
      <c r="BS45" s="438"/>
      <c r="BT45" s="387"/>
      <c r="BU45" s="396"/>
    </row>
    <row r="46" spans="1:73" x14ac:dyDescent="0.15">
      <c r="A46" s="393"/>
      <c r="B46" s="387"/>
      <c r="C46" s="437"/>
      <c r="D46" s="387"/>
      <c r="E46" s="387"/>
      <c r="F46" s="387"/>
      <c r="G46" s="387"/>
      <c r="H46" s="387"/>
      <c r="I46" s="387"/>
      <c r="J46" s="387"/>
      <c r="K46" s="387"/>
      <c r="L46" s="387"/>
      <c r="M46" s="387"/>
      <c r="N46" s="387"/>
      <c r="O46" s="387"/>
      <c r="P46" s="387"/>
      <c r="Q46" s="387"/>
      <c r="R46" s="387"/>
      <c r="S46" s="387"/>
      <c r="T46" s="387"/>
      <c r="U46" s="387"/>
      <c r="V46" s="387"/>
      <c r="W46" s="387"/>
      <c r="X46" s="387"/>
      <c r="Y46" s="387"/>
      <c r="Z46" s="387"/>
      <c r="AA46" s="387"/>
      <c r="AB46" s="387"/>
      <c r="AC46" s="387"/>
      <c r="AD46" s="387"/>
      <c r="AE46" s="387"/>
      <c r="AF46" s="387"/>
      <c r="AG46" s="387"/>
      <c r="AH46" s="387"/>
      <c r="AI46" s="387"/>
      <c r="AJ46" s="387"/>
      <c r="AK46" s="387"/>
      <c r="AL46" s="387"/>
      <c r="AM46" s="387"/>
      <c r="AN46" s="387"/>
      <c r="AO46" s="387"/>
      <c r="AP46" s="387"/>
      <c r="AQ46" s="387"/>
      <c r="AR46" s="387"/>
      <c r="AS46" s="387"/>
      <c r="AT46" s="387"/>
      <c r="AU46" s="387"/>
      <c r="AV46" s="387"/>
      <c r="AW46" s="387"/>
      <c r="AX46" s="387"/>
      <c r="AY46" s="387"/>
      <c r="AZ46" s="387"/>
      <c r="BA46" s="387"/>
      <c r="BB46" s="387"/>
      <c r="BC46" s="387"/>
      <c r="BD46" s="387"/>
      <c r="BE46" s="387"/>
      <c r="BF46" s="387"/>
      <c r="BG46" s="387"/>
      <c r="BH46" s="387"/>
      <c r="BI46" s="387"/>
      <c r="BJ46" s="387"/>
      <c r="BK46" s="387"/>
      <c r="BL46" s="387"/>
      <c r="BM46" s="387"/>
      <c r="BN46" s="387"/>
      <c r="BO46" s="387"/>
      <c r="BP46" s="387"/>
      <c r="BQ46" s="387"/>
      <c r="BR46" s="387"/>
      <c r="BS46" s="438"/>
      <c r="BT46" s="387"/>
      <c r="BU46" s="396"/>
    </row>
    <row r="47" spans="1:73" x14ac:dyDescent="0.15">
      <c r="A47" s="393"/>
      <c r="B47" s="387"/>
      <c r="C47" s="437"/>
      <c r="D47" s="387"/>
      <c r="E47" s="387"/>
      <c r="F47" s="387"/>
      <c r="G47" s="387"/>
      <c r="H47" s="387"/>
      <c r="I47" s="387"/>
      <c r="J47" s="387"/>
      <c r="K47" s="387"/>
      <c r="L47" s="387"/>
      <c r="M47" s="387"/>
      <c r="N47" s="387"/>
      <c r="O47" s="387"/>
      <c r="P47" s="387"/>
      <c r="Q47" s="387"/>
      <c r="R47" s="387"/>
      <c r="S47" s="387"/>
      <c r="T47" s="387"/>
      <c r="U47" s="387"/>
      <c r="V47" s="387"/>
      <c r="W47" s="387"/>
      <c r="X47" s="387"/>
      <c r="Y47" s="387"/>
      <c r="Z47" s="387"/>
      <c r="AA47" s="387"/>
      <c r="AB47" s="387"/>
      <c r="AC47" s="387"/>
      <c r="AD47" s="387"/>
      <c r="AE47" s="387"/>
      <c r="AF47" s="387"/>
      <c r="AG47" s="387"/>
      <c r="AH47" s="387"/>
      <c r="AI47" s="387"/>
      <c r="AJ47" s="387"/>
      <c r="AK47" s="387"/>
      <c r="AL47" s="387"/>
      <c r="AM47" s="387"/>
      <c r="AN47" s="387"/>
      <c r="AO47" s="387"/>
      <c r="AP47" s="387"/>
      <c r="AQ47" s="387"/>
      <c r="AR47" s="387"/>
      <c r="AS47" s="387"/>
      <c r="AT47" s="387"/>
      <c r="AU47" s="387"/>
      <c r="AV47" s="387"/>
      <c r="AW47" s="387"/>
      <c r="AX47" s="387"/>
      <c r="AY47" s="387"/>
      <c r="AZ47" s="387"/>
      <c r="BA47" s="387"/>
      <c r="BB47" s="387"/>
      <c r="BC47" s="387"/>
      <c r="BD47" s="387"/>
      <c r="BE47" s="387"/>
      <c r="BF47" s="387"/>
      <c r="BG47" s="387"/>
      <c r="BH47" s="387"/>
      <c r="BI47" s="1739"/>
      <c r="BJ47" s="1739"/>
      <c r="BK47" s="1739"/>
      <c r="BL47" s="387"/>
      <c r="BM47" s="387"/>
      <c r="BN47" s="387"/>
      <c r="BO47" s="387"/>
      <c r="BP47" s="387"/>
      <c r="BQ47" s="387"/>
      <c r="BR47" s="387"/>
      <c r="BS47" s="438"/>
      <c r="BT47" s="387"/>
      <c r="BU47" s="396"/>
    </row>
    <row r="48" spans="1:73" x14ac:dyDescent="0.15">
      <c r="A48" s="393"/>
      <c r="B48" s="387"/>
      <c r="C48" s="437"/>
      <c r="D48" s="387"/>
      <c r="E48" s="387"/>
      <c r="F48" s="387"/>
      <c r="G48" s="387"/>
      <c r="H48" s="387"/>
      <c r="I48" s="387"/>
      <c r="J48" s="387"/>
      <c r="K48" s="387"/>
      <c r="L48" s="387"/>
      <c r="M48" s="387"/>
      <c r="N48" s="387"/>
      <c r="O48" s="387"/>
      <c r="P48" s="387"/>
      <c r="Q48" s="387"/>
      <c r="R48" s="387"/>
      <c r="S48" s="387"/>
      <c r="T48" s="387"/>
      <c r="U48" s="387"/>
      <c r="V48" s="387"/>
      <c r="W48" s="387"/>
      <c r="X48" s="387"/>
      <c r="Y48" s="387"/>
      <c r="Z48" s="387"/>
      <c r="AA48" s="387"/>
      <c r="AB48" s="387"/>
      <c r="AC48" s="387"/>
      <c r="AD48" s="387"/>
      <c r="AE48" s="387"/>
      <c r="AF48" s="387"/>
      <c r="AG48" s="387"/>
      <c r="AH48" s="387"/>
      <c r="AI48" s="387"/>
      <c r="AJ48" s="387"/>
      <c r="AK48" s="387"/>
      <c r="AL48" s="387"/>
      <c r="AM48" s="387"/>
      <c r="AN48" s="387"/>
      <c r="AO48" s="387"/>
      <c r="AP48" s="387"/>
      <c r="AQ48" s="387"/>
      <c r="AR48" s="387"/>
      <c r="AS48" s="387"/>
      <c r="AT48" s="387"/>
      <c r="AU48" s="387"/>
      <c r="AV48" s="387"/>
      <c r="AW48" s="387"/>
      <c r="AX48" s="387"/>
      <c r="AY48" s="387"/>
      <c r="AZ48" s="387"/>
      <c r="BA48" s="387"/>
      <c r="BB48" s="387"/>
      <c r="BC48" s="387"/>
      <c r="BD48" s="387"/>
      <c r="BE48" s="387"/>
      <c r="BF48" s="387"/>
      <c r="BG48" s="387"/>
      <c r="BH48" s="387"/>
      <c r="BI48" s="1739"/>
      <c r="BJ48" s="1739"/>
      <c r="BK48" s="1739"/>
      <c r="BL48" s="387"/>
      <c r="BM48" s="387"/>
      <c r="BN48" s="387"/>
      <c r="BO48" s="387"/>
      <c r="BP48" s="387"/>
      <c r="BQ48" s="387"/>
      <c r="BR48" s="387"/>
      <c r="BS48" s="438"/>
      <c r="BT48" s="387"/>
      <c r="BU48" s="396"/>
    </row>
    <row r="49" spans="1:73" x14ac:dyDescent="0.15">
      <c r="A49" s="393"/>
      <c r="B49" s="387"/>
      <c r="C49" s="437"/>
      <c r="D49" s="387"/>
      <c r="E49" s="387"/>
      <c r="F49" s="387"/>
      <c r="G49" s="387"/>
      <c r="H49" s="387"/>
      <c r="I49" s="387"/>
      <c r="J49" s="387"/>
      <c r="K49" s="387"/>
      <c r="L49" s="387"/>
      <c r="M49" s="387"/>
      <c r="N49" s="387"/>
      <c r="O49" s="387"/>
      <c r="P49" s="387"/>
      <c r="Q49" s="387"/>
      <c r="R49" s="387"/>
      <c r="S49" s="387"/>
      <c r="T49" s="387"/>
      <c r="U49" s="387"/>
      <c r="V49" s="387"/>
      <c r="W49" s="387"/>
      <c r="X49" s="387"/>
      <c r="Y49" s="387"/>
      <c r="Z49" s="387"/>
      <c r="AA49" s="387"/>
      <c r="AB49" s="387"/>
      <c r="AC49" s="387"/>
      <c r="AD49" s="387"/>
      <c r="AE49" s="387"/>
      <c r="AF49" s="387"/>
      <c r="AG49" s="387"/>
      <c r="AH49" s="387"/>
      <c r="AI49" s="387"/>
      <c r="AJ49" s="387"/>
      <c r="AK49" s="387"/>
      <c r="AL49" s="387"/>
      <c r="AM49" s="387"/>
      <c r="AN49" s="387"/>
      <c r="AO49" s="387"/>
      <c r="AP49" s="387"/>
      <c r="AQ49" s="387"/>
      <c r="AR49" s="387"/>
      <c r="AS49" s="387"/>
      <c r="AT49" s="387"/>
      <c r="AU49" s="387"/>
      <c r="AV49" s="387"/>
      <c r="AW49" s="387"/>
      <c r="AX49" s="387"/>
      <c r="AY49" s="387"/>
      <c r="AZ49" s="387"/>
      <c r="BA49" s="387"/>
      <c r="BB49" s="387"/>
      <c r="BC49" s="387"/>
      <c r="BD49" s="387"/>
      <c r="BE49" s="387"/>
      <c r="BF49" s="387"/>
      <c r="BG49" s="387"/>
      <c r="BH49" s="387"/>
      <c r="BI49" s="1739"/>
      <c r="BJ49" s="1739"/>
      <c r="BK49" s="1739"/>
      <c r="BL49" s="387"/>
      <c r="BM49" s="387"/>
      <c r="BN49" s="387"/>
      <c r="BO49" s="387"/>
      <c r="BP49" s="387"/>
      <c r="BQ49" s="387"/>
      <c r="BR49" s="387"/>
      <c r="BS49" s="438"/>
      <c r="BT49" s="387"/>
      <c r="BU49" s="396"/>
    </row>
    <row r="50" spans="1:73" x14ac:dyDescent="0.15">
      <c r="A50" s="393"/>
      <c r="B50" s="387"/>
      <c r="C50" s="437"/>
      <c r="D50" s="387"/>
      <c r="E50" s="387"/>
      <c r="F50" s="387"/>
      <c r="G50" s="387"/>
      <c r="H50" s="387"/>
      <c r="I50" s="387"/>
      <c r="J50" s="387"/>
      <c r="K50" s="387"/>
      <c r="L50" s="387"/>
      <c r="M50" s="387"/>
      <c r="N50" s="387"/>
      <c r="O50" s="387"/>
      <c r="P50" s="387"/>
      <c r="Q50" s="387"/>
      <c r="R50" s="387"/>
      <c r="S50" s="387"/>
      <c r="T50" s="387"/>
      <c r="U50" s="387"/>
      <c r="V50" s="387"/>
      <c r="W50" s="387"/>
      <c r="X50" s="387"/>
      <c r="Y50" s="387"/>
      <c r="Z50" s="387"/>
      <c r="AA50" s="387"/>
      <c r="AB50" s="387"/>
      <c r="AC50" s="387"/>
      <c r="AD50" s="387"/>
      <c r="AE50" s="387"/>
      <c r="AF50" s="387"/>
      <c r="AG50" s="387"/>
      <c r="AH50" s="387"/>
      <c r="AI50" s="387"/>
      <c r="AJ50" s="387"/>
      <c r="AK50" s="387"/>
      <c r="AL50" s="387"/>
      <c r="AM50" s="387"/>
      <c r="AN50" s="387"/>
      <c r="AO50" s="387"/>
      <c r="AP50" s="387"/>
      <c r="AQ50" s="387"/>
      <c r="AR50" s="387"/>
      <c r="AS50" s="387"/>
      <c r="AT50" s="387"/>
      <c r="AU50" s="387"/>
      <c r="AV50" s="387"/>
      <c r="AW50" s="387"/>
      <c r="AX50" s="387"/>
      <c r="AY50" s="387"/>
      <c r="AZ50" s="387"/>
      <c r="BA50" s="387"/>
      <c r="BB50" s="387"/>
      <c r="BC50" s="387"/>
      <c r="BD50" s="387"/>
      <c r="BE50" s="387"/>
      <c r="BF50" s="387"/>
      <c r="BG50" s="387"/>
      <c r="BH50" s="387"/>
      <c r="BI50" s="1739"/>
      <c r="BJ50" s="1739"/>
      <c r="BK50" s="1739"/>
      <c r="BL50" s="387"/>
      <c r="BM50" s="387"/>
      <c r="BN50" s="387"/>
      <c r="BO50" s="387"/>
      <c r="BP50" s="387"/>
      <c r="BQ50" s="387"/>
      <c r="BR50" s="387"/>
      <c r="BS50" s="438"/>
      <c r="BT50" s="387"/>
      <c r="BU50" s="396"/>
    </row>
    <row r="51" spans="1:73" x14ac:dyDescent="0.15">
      <c r="A51" s="379"/>
      <c r="C51" s="422"/>
      <c r="BS51" s="423"/>
      <c r="BU51" s="409"/>
    </row>
    <row r="52" spans="1:73" x14ac:dyDescent="0.15">
      <c r="A52" s="379"/>
      <c r="C52" s="422"/>
      <c r="BS52" s="423"/>
      <c r="BU52" s="409"/>
    </row>
    <row r="53" spans="1:73" x14ac:dyDescent="0.15">
      <c r="A53" s="379"/>
      <c r="C53" s="422"/>
      <c r="BS53" s="423"/>
      <c r="BU53" s="409"/>
    </row>
    <row r="54" spans="1:73" x14ac:dyDescent="0.15">
      <c r="A54" s="379"/>
      <c r="C54" s="422"/>
      <c r="BS54" s="423"/>
      <c r="BU54" s="409"/>
    </row>
    <row r="55" spans="1:73" x14ac:dyDescent="0.15">
      <c r="A55" s="379"/>
      <c r="C55" s="422"/>
      <c r="BS55" s="423"/>
      <c r="BU55" s="409"/>
    </row>
    <row r="56" spans="1:73" x14ac:dyDescent="0.15">
      <c r="A56" s="379"/>
      <c r="C56" s="422"/>
      <c r="BS56" s="423"/>
      <c r="BU56" s="409"/>
    </row>
    <row r="57" spans="1:73" x14ac:dyDescent="0.15">
      <c r="A57" s="379"/>
      <c r="C57" s="422"/>
      <c r="BS57" s="423"/>
      <c r="BU57" s="409"/>
    </row>
    <row r="58" spans="1:73" x14ac:dyDescent="0.15">
      <c r="A58" s="379"/>
      <c r="C58" s="422"/>
      <c r="BS58" s="423"/>
      <c r="BU58" s="409"/>
    </row>
    <row r="59" spans="1:73" x14ac:dyDescent="0.15">
      <c r="A59" s="379"/>
      <c r="C59" s="422"/>
      <c r="BS59" s="423"/>
      <c r="BU59" s="409"/>
    </row>
    <row r="60" spans="1:73" x14ac:dyDescent="0.15">
      <c r="A60" s="379"/>
      <c r="C60" s="422"/>
      <c r="BS60" s="423"/>
      <c r="BU60" s="409"/>
    </row>
    <row r="61" spans="1:73" x14ac:dyDescent="0.15">
      <c r="A61" s="379"/>
      <c r="C61" s="422"/>
      <c r="BS61" s="423"/>
      <c r="BU61" s="409"/>
    </row>
    <row r="62" spans="1:73" x14ac:dyDescent="0.15">
      <c r="A62" s="379"/>
      <c r="C62" s="422"/>
      <c r="BS62" s="423"/>
      <c r="BU62" s="409"/>
    </row>
    <row r="63" spans="1:73" x14ac:dyDescent="0.15">
      <c r="A63" s="379"/>
      <c r="C63" s="422"/>
      <c r="BS63" s="423"/>
      <c r="BU63" s="409"/>
    </row>
    <row r="64" spans="1:73" x14ac:dyDescent="0.15">
      <c r="A64" s="379"/>
      <c r="C64" s="422"/>
      <c r="BS64" s="423"/>
      <c r="BU64" s="409"/>
    </row>
    <row r="65" spans="1:73" x14ac:dyDescent="0.15">
      <c r="A65" s="379"/>
      <c r="C65" s="425"/>
      <c r="D65" s="426"/>
      <c r="E65" s="426"/>
      <c r="F65" s="426"/>
      <c r="G65" s="426"/>
      <c r="H65" s="426"/>
      <c r="I65" s="426"/>
      <c r="J65" s="426"/>
      <c r="K65" s="426"/>
      <c r="L65" s="426"/>
      <c r="M65" s="426"/>
      <c r="N65" s="426"/>
      <c r="O65" s="426"/>
      <c r="P65" s="426"/>
      <c r="Q65" s="426"/>
      <c r="R65" s="426"/>
      <c r="S65" s="426"/>
      <c r="T65" s="426"/>
      <c r="U65" s="426"/>
      <c r="V65" s="426"/>
      <c r="W65" s="426"/>
      <c r="X65" s="426"/>
      <c r="Y65" s="426"/>
      <c r="Z65" s="426"/>
      <c r="AA65" s="426"/>
      <c r="AB65" s="426"/>
      <c r="AC65" s="426"/>
      <c r="AD65" s="426"/>
      <c r="AE65" s="426"/>
      <c r="AF65" s="426"/>
      <c r="AG65" s="426"/>
      <c r="AH65" s="426"/>
      <c r="AI65" s="426"/>
      <c r="AJ65" s="426"/>
      <c r="AK65" s="426"/>
      <c r="AL65" s="426"/>
      <c r="AM65" s="426"/>
      <c r="AN65" s="426"/>
      <c r="AO65" s="426"/>
      <c r="AP65" s="426"/>
      <c r="AQ65" s="426"/>
      <c r="AR65" s="426"/>
      <c r="AS65" s="426"/>
      <c r="AT65" s="426"/>
      <c r="AU65" s="426"/>
      <c r="AV65" s="426"/>
      <c r="AW65" s="426"/>
      <c r="AX65" s="426"/>
      <c r="AY65" s="426"/>
      <c r="AZ65" s="426"/>
      <c r="BA65" s="426"/>
      <c r="BB65" s="426"/>
      <c r="BC65" s="426"/>
      <c r="BD65" s="426"/>
      <c r="BE65" s="426"/>
      <c r="BF65" s="426"/>
      <c r="BG65" s="426"/>
      <c r="BH65" s="426"/>
      <c r="BI65" s="426"/>
      <c r="BJ65" s="426"/>
      <c r="BK65" s="426"/>
      <c r="BL65" s="426"/>
      <c r="BM65" s="426"/>
      <c r="BN65" s="426"/>
      <c r="BO65" s="426"/>
      <c r="BP65" s="426"/>
      <c r="BQ65" s="426"/>
      <c r="BR65" s="426"/>
      <c r="BS65" s="427"/>
      <c r="BU65" s="409"/>
    </row>
    <row r="66" spans="1:73" ht="14.25" thickBot="1" x14ac:dyDescent="0.2">
      <c r="A66" s="379"/>
      <c r="BU66" s="409"/>
    </row>
    <row r="67" spans="1:73" ht="13.15" customHeight="1" x14ac:dyDescent="0.15">
      <c r="A67" s="393"/>
      <c r="B67" s="387"/>
      <c r="C67" s="387"/>
      <c r="D67" s="387"/>
      <c r="E67" s="387"/>
      <c r="F67" s="387"/>
      <c r="G67" s="387"/>
      <c r="H67" s="387"/>
      <c r="I67" s="387"/>
      <c r="J67" s="387"/>
      <c r="K67" s="387"/>
      <c r="L67" s="387"/>
      <c r="M67" s="387"/>
      <c r="N67" s="387"/>
      <c r="O67" s="387"/>
      <c r="P67" s="387"/>
      <c r="Q67" s="387"/>
      <c r="R67" s="387"/>
      <c r="S67" s="387"/>
      <c r="T67" s="387"/>
      <c r="U67" s="387"/>
      <c r="V67" s="387"/>
      <c r="W67" s="387"/>
      <c r="X67" s="387"/>
      <c r="Y67" s="387"/>
      <c r="Z67" s="387"/>
      <c r="AA67" s="387"/>
      <c r="AB67" s="387"/>
      <c r="AC67" s="387"/>
      <c r="AD67" s="387"/>
      <c r="AE67" s="387"/>
      <c r="AF67" s="387"/>
      <c r="AG67" s="387"/>
      <c r="AH67" s="387"/>
      <c r="AI67" s="387"/>
      <c r="AJ67" s="387"/>
      <c r="AK67" s="387"/>
      <c r="AL67" s="387"/>
      <c r="AM67" s="387"/>
      <c r="AN67" s="387"/>
      <c r="AO67" s="387"/>
      <c r="AP67" s="387"/>
      <c r="AQ67" s="387"/>
      <c r="AR67" s="387"/>
      <c r="AS67" s="387"/>
      <c r="AT67" s="1740" t="s">
        <v>242</v>
      </c>
      <c r="AU67" s="1741"/>
      <c r="AV67" s="1741"/>
      <c r="AW67" s="1741"/>
      <c r="AX67" s="1741"/>
      <c r="AY67" s="1741"/>
      <c r="AZ67" s="1741"/>
      <c r="BA67" s="1741"/>
      <c r="BB67" s="1741"/>
      <c r="BC67" s="1742"/>
      <c r="BD67" s="1741"/>
      <c r="BE67" s="1741"/>
      <c r="BF67" s="1741"/>
      <c r="BG67" s="1741"/>
      <c r="BH67" s="1741"/>
      <c r="BI67" s="1741"/>
      <c r="BJ67" s="1741"/>
      <c r="BK67" s="1741"/>
      <c r="BL67" s="1741"/>
      <c r="BM67" s="1741"/>
      <c r="BN67" s="1741"/>
      <c r="BO67" s="1741"/>
      <c r="BP67" s="1741"/>
      <c r="BQ67" s="1741"/>
      <c r="BR67" s="1741"/>
      <c r="BS67" s="1741"/>
      <c r="BT67" s="1741"/>
      <c r="BU67" s="1742"/>
    </row>
    <row r="68" spans="1:73" ht="11.65" customHeight="1" x14ac:dyDescent="0.15">
      <c r="A68" s="393"/>
      <c r="B68" s="387"/>
      <c r="C68" s="387"/>
      <c r="D68" s="387"/>
      <c r="E68" s="387"/>
      <c r="F68" s="387"/>
      <c r="G68" s="387"/>
      <c r="H68" s="387"/>
      <c r="I68" s="387"/>
      <c r="J68" s="387"/>
      <c r="K68" s="387"/>
      <c r="L68" s="387"/>
      <c r="M68" s="387"/>
      <c r="N68" s="387"/>
      <c r="O68" s="387"/>
      <c r="P68" s="387"/>
      <c r="Q68" s="387"/>
      <c r="R68" s="387"/>
      <c r="S68" s="387"/>
      <c r="T68" s="387"/>
      <c r="U68" s="387"/>
      <c r="V68" s="387"/>
      <c r="W68" s="387"/>
      <c r="X68" s="387"/>
      <c r="Y68" s="387"/>
      <c r="Z68" s="387"/>
      <c r="AA68" s="387"/>
      <c r="AB68" s="387"/>
      <c r="AC68" s="387"/>
      <c r="AD68" s="387"/>
      <c r="AE68" s="387"/>
      <c r="AF68" s="387"/>
      <c r="AG68" s="387"/>
      <c r="AH68" s="387"/>
      <c r="AI68" s="387"/>
      <c r="AJ68" s="387"/>
      <c r="AK68" s="387"/>
      <c r="AL68" s="387"/>
      <c r="AM68" s="387"/>
      <c r="AN68" s="387"/>
      <c r="AO68" s="387"/>
      <c r="AP68" s="387"/>
      <c r="AQ68" s="387"/>
      <c r="AR68" s="387"/>
      <c r="AS68" s="387"/>
      <c r="AT68" s="1743"/>
      <c r="AU68" s="1744"/>
      <c r="AV68" s="1744"/>
      <c r="AW68" s="1744"/>
      <c r="AX68" s="1744"/>
      <c r="AY68" s="1744"/>
      <c r="AZ68" s="1744"/>
      <c r="BA68" s="1744"/>
      <c r="BB68" s="1744"/>
      <c r="BC68" s="1745"/>
      <c r="BD68" s="404"/>
      <c r="BE68" s="404"/>
      <c r="BF68" s="404"/>
      <c r="BG68" s="544"/>
      <c r="BH68" s="1711">
        <v>1</v>
      </c>
      <c r="BI68" s="1711"/>
      <c r="BJ68" s="1711"/>
      <c r="BK68" s="1712" t="s">
        <v>172</v>
      </c>
      <c r="BL68" s="1712"/>
      <c r="BM68" s="1712"/>
      <c r="BN68" s="1749"/>
      <c r="BO68" s="1749"/>
      <c r="BP68" s="1749"/>
      <c r="BQ68" s="1749"/>
      <c r="BR68" s="1749"/>
      <c r="BS68" s="544"/>
      <c r="BT68" s="544"/>
      <c r="BU68" s="460"/>
    </row>
    <row r="69" spans="1:73" ht="11.65" customHeight="1" x14ac:dyDescent="0.15">
      <c r="A69" s="393"/>
      <c r="B69" s="387"/>
      <c r="C69" s="387"/>
      <c r="D69" s="387"/>
      <c r="E69" s="387"/>
      <c r="F69" s="387"/>
      <c r="G69" s="387"/>
      <c r="H69" s="387"/>
      <c r="I69" s="387"/>
      <c r="J69" s="387"/>
      <c r="K69" s="387"/>
      <c r="L69" s="387"/>
      <c r="M69" s="387"/>
      <c r="N69" s="387"/>
      <c r="O69" s="387"/>
      <c r="P69" s="387"/>
      <c r="Q69" s="387"/>
      <c r="R69" s="387"/>
      <c r="S69" s="387"/>
      <c r="T69" s="387"/>
      <c r="U69" s="387"/>
      <c r="V69" s="387"/>
      <c r="W69" s="387"/>
      <c r="X69" s="387"/>
      <c r="Y69" s="387"/>
      <c r="Z69" s="387"/>
      <c r="AA69" s="387"/>
      <c r="AB69" s="387"/>
      <c r="AC69" s="387"/>
      <c r="AD69" s="387"/>
      <c r="AE69" s="387"/>
      <c r="AF69" s="387"/>
      <c r="AG69" s="387"/>
      <c r="AH69" s="387"/>
      <c r="AI69" s="387"/>
      <c r="AJ69" s="387"/>
      <c r="AK69" s="387"/>
      <c r="AL69" s="387"/>
      <c r="AM69" s="387"/>
      <c r="AN69" s="387"/>
      <c r="AO69" s="387"/>
      <c r="AP69" s="387"/>
      <c r="AQ69" s="387"/>
      <c r="AR69" s="387"/>
      <c r="AS69" s="387"/>
      <c r="AT69" s="1743"/>
      <c r="AU69" s="1744"/>
      <c r="AV69" s="1744"/>
      <c r="AW69" s="1744"/>
      <c r="AX69" s="1744"/>
      <c r="AY69" s="1744"/>
      <c r="AZ69" s="1744"/>
      <c r="BA69" s="1744"/>
      <c r="BB69" s="1744"/>
      <c r="BC69" s="1745"/>
      <c r="BD69" s="404"/>
      <c r="BE69" s="404"/>
      <c r="BF69" s="404"/>
      <c r="BG69" s="544"/>
      <c r="BH69" s="1711"/>
      <c r="BI69" s="1711"/>
      <c r="BJ69" s="1711"/>
      <c r="BK69" s="1712"/>
      <c r="BL69" s="1712"/>
      <c r="BM69" s="1712"/>
      <c r="BN69" s="1749"/>
      <c r="BO69" s="1749"/>
      <c r="BP69" s="1749"/>
      <c r="BQ69" s="1749"/>
      <c r="BR69" s="1749"/>
      <c r="BS69" s="544"/>
      <c r="BT69" s="544"/>
      <c r="BU69" s="460"/>
    </row>
    <row r="70" spans="1:73" ht="11.65" customHeight="1" x14ac:dyDescent="0.15">
      <c r="A70" s="393"/>
      <c r="B70" s="387"/>
      <c r="C70" s="387"/>
      <c r="D70" s="387"/>
      <c r="E70" s="387"/>
      <c r="F70" s="387"/>
      <c r="G70" s="387"/>
      <c r="H70" s="387"/>
      <c r="I70" s="387"/>
      <c r="J70" s="387"/>
      <c r="K70" s="387"/>
      <c r="L70" s="387"/>
      <c r="M70" s="387"/>
      <c r="N70" s="387"/>
      <c r="O70" s="387"/>
      <c r="P70" s="387"/>
      <c r="Q70" s="387"/>
      <c r="R70" s="387"/>
      <c r="S70" s="387"/>
      <c r="T70" s="387"/>
      <c r="U70" s="387"/>
      <c r="V70" s="387"/>
      <c r="W70" s="387"/>
      <c r="X70" s="387"/>
      <c r="Y70" s="387"/>
      <c r="Z70" s="387"/>
      <c r="AA70" s="387"/>
      <c r="AB70" s="387"/>
      <c r="AC70" s="387"/>
      <c r="AD70" s="387"/>
      <c r="AE70" s="387"/>
      <c r="AF70" s="387"/>
      <c r="AG70" s="387"/>
      <c r="AH70" s="387"/>
      <c r="AI70" s="387"/>
      <c r="AJ70" s="387"/>
      <c r="AK70" s="387"/>
      <c r="AL70" s="387"/>
      <c r="AM70" s="387"/>
      <c r="AN70" s="387"/>
      <c r="AO70" s="387"/>
      <c r="AP70" s="387"/>
      <c r="AQ70" s="387"/>
      <c r="AR70" s="387"/>
      <c r="AS70" s="387"/>
      <c r="AT70" s="1743"/>
      <c r="AU70" s="1744"/>
      <c r="AV70" s="1744"/>
      <c r="AW70" s="1744"/>
      <c r="AX70" s="1744"/>
      <c r="AY70" s="1744"/>
      <c r="AZ70" s="1744"/>
      <c r="BA70" s="1744"/>
      <c r="BB70" s="1744"/>
      <c r="BC70" s="1745"/>
      <c r="BD70" s="404"/>
      <c r="BE70" s="404"/>
      <c r="BF70" s="404"/>
      <c r="BG70" s="544"/>
      <c r="BH70" s="544"/>
      <c r="BI70" s="544"/>
      <c r="BJ70" s="544"/>
      <c r="BK70" s="544"/>
      <c r="BL70" s="544"/>
      <c r="BM70" s="544"/>
      <c r="BN70" s="544"/>
      <c r="BO70" s="544"/>
      <c r="BP70" s="544"/>
      <c r="BQ70" s="544"/>
      <c r="BR70" s="544"/>
      <c r="BS70" s="544"/>
      <c r="BT70" s="544"/>
      <c r="BU70" s="460"/>
    </row>
    <row r="71" spans="1:73" ht="13.15" customHeight="1" x14ac:dyDescent="0.15">
      <c r="A71" s="393"/>
      <c r="B71" s="387"/>
      <c r="C71" s="387"/>
      <c r="D71" s="387"/>
      <c r="E71" s="387"/>
      <c r="F71" s="387"/>
      <c r="G71" s="387"/>
      <c r="H71" s="387"/>
      <c r="I71" s="387"/>
      <c r="J71" s="387"/>
      <c r="K71" s="387"/>
      <c r="L71" s="387"/>
      <c r="M71" s="387"/>
      <c r="N71" s="387"/>
      <c r="O71" s="387"/>
      <c r="P71" s="387"/>
      <c r="Q71" s="387"/>
      <c r="R71" s="387"/>
      <c r="S71" s="387"/>
      <c r="T71" s="387"/>
      <c r="U71" s="387"/>
      <c r="V71" s="387"/>
      <c r="W71" s="387"/>
      <c r="X71" s="387"/>
      <c r="Y71" s="387"/>
      <c r="Z71" s="387"/>
      <c r="AA71" s="387"/>
      <c r="AB71" s="387"/>
      <c r="AC71" s="387"/>
      <c r="AD71" s="387"/>
      <c r="AE71" s="387"/>
      <c r="AF71" s="387"/>
      <c r="AG71" s="387"/>
      <c r="AH71" s="387"/>
      <c r="AI71" s="387"/>
      <c r="AJ71" s="387"/>
      <c r="AK71" s="387"/>
      <c r="AL71" s="387"/>
      <c r="AM71" s="387"/>
      <c r="AN71" s="387"/>
      <c r="AO71" s="387"/>
      <c r="AP71" s="387"/>
      <c r="AQ71" s="387"/>
      <c r="AR71" s="387"/>
      <c r="AS71" s="387"/>
      <c r="AT71" s="1743"/>
      <c r="AU71" s="1744"/>
      <c r="AV71" s="1744"/>
      <c r="AW71" s="1744"/>
      <c r="AX71" s="1744"/>
      <c r="AY71" s="1744"/>
      <c r="AZ71" s="1744"/>
      <c r="BA71" s="1744"/>
      <c r="BB71" s="1744"/>
      <c r="BC71" s="1745"/>
      <c r="BD71" s="404"/>
      <c r="BE71" s="404"/>
      <c r="BF71" s="404"/>
      <c r="BG71" s="544"/>
      <c r="BH71" s="544"/>
      <c r="BI71" s="544"/>
      <c r="BJ71" s="544"/>
      <c r="BK71" s="544"/>
      <c r="BL71" s="544"/>
      <c r="BM71" s="544"/>
      <c r="BN71" s="544"/>
      <c r="BO71" s="544"/>
      <c r="BP71" s="544"/>
      <c r="BQ71" s="544"/>
      <c r="BR71" s="544"/>
      <c r="BS71" s="544"/>
      <c r="BT71" s="544"/>
      <c r="BU71" s="460"/>
    </row>
    <row r="72" spans="1:73" ht="13.15" customHeight="1" x14ac:dyDescent="0.15">
      <c r="A72" s="393"/>
      <c r="B72" s="387"/>
      <c r="C72" s="387"/>
      <c r="D72" s="387"/>
      <c r="E72" s="387"/>
      <c r="F72" s="387"/>
      <c r="G72" s="387"/>
      <c r="H72" s="387"/>
      <c r="I72" s="387"/>
      <c r="J72" s="387"/>
      <c r="K72" s="387"/>
      <c r="L72" s="387"/>
      <c r="M72" s="387"/>
      <c r="N72" s="387"/>
      <c r="O72" s="387"/>
      <c r="P72" s="387"/>
      <c r="Q72" s="387"/>
      <c r="R72" s="387"/>
      <c r="S72" s="387"/>
      <c r="T72" s="387"/>
      <c r="U72" s="387"/>
      <c r="V72" s="387"/>
      <c r="W72" s="387"/>
      <c r="X72" s="387"/>
      <c r="Y72" s="387"/>
      <c r="Z72" s="387"/>
      <c r="AA72" s="387"/>
      <c r="AB72" s="387"/>
      <c r="AC72" s="387"/>
      <c r="AD72" s="387"/>
      <c r="AE72" s="387"/>
      <c r="AF72" s="387"/>
      <c r="AG72" s="387"/>
      <c r="AH72" s="387"/>
      <c r="AI72" s="387"/>
      <c r="AJ72" s="387"/>
      <c r="AK72" s="387"/>
      <c r="AL72" s="387"/>
      <c r="AM72" s="387"/>
      <c r="AN72" s="387"/>
      <c r="AO72" s="387"/>
      <c r="AP72" s="387"/>
      <c r="AQ72" s="387"/>
      <c r="AR72" s="387"/>
      <c r="AS72" s="387"/>
      <c r="AT72" s="1743"/>
      <c r="AU72" s="1744"/>
      <c r="AV72" s="1744"/>
      <c r="AW72" s="1744"/>
      <c r="AX72" s="1744"/>
      <c r="AY72" s="1744"/>
      <c r="AZ72" s="1744"/>
      <c r="BA72" s="1744"/>
      <c r="BB72" s="1744"/>
      <c r="BC72" s="1745"/>
      <c r="BD72" s="404"/>
      <c r="BE72" s="404"/>
      <c r="BF72" s="404"/>
      <c r="BG72" s="544"/>
      <c r="BH72" s="1744"/>
      <c r="BI72" s="1744"/>
      <c r="BJ72" s="1744"/>
      <c r="BK72" s="1744"/>
      <c r="BL72" s="1744"/>
      <c r="BM72" s="1744"/>
      <c r="BN72" s="1744"/>
      <c r="BO72" s="1744"/>
      <c r="BP72" s="1744"/>
      <c r="BQ72" s="1744"/>
      <c r="BR72" s="1744"/>
      <c r="BS72" s="544"/>
      <c r="BT72" s="544"/>
      <c r="BU72" s="460"/>
    </row>
    <row r="73" spans="1:73" ht="13.15" customHeight="1" x14ac:dyDescent="0.15">
      <c r="A73" s="393" t="s">
        <v>243</v>
      </c>
      <c r="B73" s="387"/>
      <c r="C73" s="387"/>
      <c r="D73" s="387"/>
      <c r="E73" s="387"/>
      <c r="F73" s="387"/>
      <c r="G73" s="387"/>
      <c r="H73" s="387"/>
      <c r="I73" s="387"/>
      <c r="J73" s="387"/>
      <c r="K73" s="387"/>
      <c r="L73" s="387"/>
      <c r="M73" s="387"/>
      <c r="N73" s="387"/>
      <c r="O73" s="387"/>
      <c r="P73" s="387"/>
      <c r="Q73" s="387"/>
      <c r="R73" s="387"/>
      <c r="S73" s="387"/>
      <c r="T73" s="387"/>
      <c r="U73" s="387"/>
      <c r="V73" s="387"/>
      <c r="W73" s="387"/>
      <c r="X73" s="387"/>
      <c r="Y73" s="387"/>
      <c r="Z73" s="387"/>
      <c r="AA73" s="387"/>
      <c r="AB73" s="387"/>
      <c r="AC73" s="387"/>
      <c r="AD73" s="387"/>
      <c r="AE73" s="387"/>
      <c r="AF73" s="387"/>
      <c r="AG73" s="387"/>
      <c r="AH73" s="387"/>
      <c r="AI73" s="387"/>
      <c r="AJ73" s="387"/>
      <c r="AK73" s="387"/>
      <c r="AL73" s="387"/>
      <c r="AM73" s="387"/>
      <c r="AN73" s="387"/>
      <c r="AO73" s="387"/>
      <c r="AP73" s="387"/>
      <c r="AQ73" s="387"/>
      <c r="AR73" s="387"/>
      <c r="AS73" s="387"/>
      <c r="AT73" s="1743"/>
      <c r="AU73" s="1744"/>
      <c r="AV73" s="1744"/>
      <c r="AW73" s="1744"/>
      <c r="AX73" s="1744"/>
      <c r="AY73" s="1744"/>
      <c r="AZ73" s="1744"/>
      <c r="BA73" s="1744"/>
      <c r="BB73" s="1744"/>
      <c r="BC73" s="1745"/>
      <c r="BD73" s="404"/>
      <c r="BE73" s="404"/>
      <c r="BF73" s="1744" t="s">
        <v>244</v>
      </c>
      <c r="BG73" s="1744"/>
      <c r="BH73" s="1744"/>
      <c r="BI73" s="1744"/>
      <c r="BJ73" s="1744"/>
      <c r="BK73" s="1744"/>
      <c r="BL73" s="1744"/>
      <c r="BM73" s="1744"/>
      <c r="BN73" s="1744"/>
      <c r="BO73" s="1744"/>
      <c r="BP73" s="1744"/>
      <c r="BQ73" s="1744"/>
      <c r="BR73" s="1744"/>
      <c r="BS73" s="1744"/>
      <c r="BT73" s="1744"/>
      <c r="BU73" s="1745"/>
    </row>
    <row r="74" spans="1:73" ht="13.5" customHeight="1" thickBot="1" x14ac:dyDescent="0.2">
      <c r="A74" s="447" t="s">
        <v>245</v>
      </c>
      <c r="B74" s="448"/>
      <c r="C74" s="448"/>
      <c r="D74" s="448"/>
      <c r="E74" s="448"/>
      <c r="F74" s="448"/>
      <c r="G74" s="448"/>
      <c r="H74" s="448"/>
      <c r="I74" s="448"/>
      <c r="J74" s="448"/>
      <c r="K74" s="448"/>
      <c r="L74" s="448"/>
      <c r="M74" s="448"/>
      <c r="N74" s="448"/>
      <c r="O74" s="448"/>
      <c r="P74" s="448"/>
      <c r="Q74" s="448"/>
      <c r="R74" s="448"/>
      <c r="S74" s="448"/>
      <c r="T74" s="448"/>
      <c r="U74" s="448"/>
      <c r="V74" s="448"/>
      <c r="W74" s="448"/>
      <c r="X74" s="448"/>
      <c r="Y74" s="448"/>
      <c r="Z74" s="448"/>
      <c r="AA74" s="448"/>
      <c r="AB74" s="448"/>
      <c r="AC74" s="448"/>
      <c r="AD74" s="448"/>
      <c r="AE74" s="448"/>
      <c r="AF74" s="448"/>
      <c r="AG74" s="448"/>
      <c r="AH74" s="448"/>
      <c r="AI74" s="448"/>
      <c r="AJ74" s="448"/>
      <c r="AK74" s="448"/>
      <c r="AL74" s="448"/>
      <c r="AM74" s="448"/>
      <c r="AN74" s="448"/>
      <c r="AO74" s="448"/>
      <c r="AP74" s="448"/>
      <c r="AQ74" s="448"/>
      <c r="AR74" s="448"/>
      <c r="AS74" s="448"/>
      <c r="AT74" s="1746"/>
      <c r="AU74" s="1747"/>
      <c r="AV74" s="1747"/>
      <c r="AW74" s="1747"/>
      <c r="AX74" s="1747"/>
      <c r="AY74" s="1747"/>
      <c r="AZ74" s="1747"/>
      <c r="BA74" s="1747"/>
      <c r="BB74" s="1747"/>
      <c r="BC74" s="1748"/>
      <c r="BD74" s="461"/>
      <c r="BE74" s="461"/>
      <c r="BF74" s="461"/>
      <c r="BG74" s="462"/>
      <c r="BH74" s="462"/>
      <c r="BI74" s="462"/>
      <c r="BJ74" s="462"/>
      <c r="BK74" s="462"/>
      <c r="BL74" s="462"/>
      <c r="BM74" s="462"/>
      <c r="BN74" s="462"/>
      <c r="BO74" s="462"/>
      <c r="BP74" s="462"/>
      <c r="BQ74" s="462"/>
      <c r="BR74" s="462"/>
      <c r="BS74" s="462"/>
      <c r="BT74" s="462"/>
      <c r="BU74" s="463"/>
    </row>
  </sheetData>
  <sheetProtection algorithmName="SHA-512" hashValue="ZrTLVKVkZ7/LtWb5m4u7xJHWbIzbtBYDk8LIg2R5KHaRembUlWD2Aw4n9crIydmkJ9yE88PxYr6fXJEaENcnCQ==" saltValue="QelWolLnAl2/zjp6nSHwVg==" spinCount="100000" sheet="1" scenarios="1" formatColumns="0" formatRows="0" insertColumns="0" insertRows="0" deleteColumns="0" deleteRows="0"/>
  <mergeCells count="37">
    <mergeCell ref="BR1:BU1"/>
    <mergeCell ref="A7:BT7"/>
    <mergeCell ref="A8:BT8"/>
    <mergeCell ref="A9:BT9"/>
    <mergeCell ref="BO6:BT6"/>
    <mergeCell ref="BI6:BN6"/>
    <mergeCell ref="AL1:AM1"/>
    <mergeCell ref="BI5:BT5"/>
    <mergeCell ref="A1:E1"/>
    <mergeCell ref="F1:L1"/>
    <mergeCell ref="AT67:BC74"/>
    <mergeCell ref="BD67:BU67"/>
    <mergeCell ref="BH68:BJ69"/>
    <mergeCell ref="BK68:BM69"/>
    <mergeCell ref="BN68:BR69"/>
    <mergeCell ref="BH72:BR72"/>
    <mergeCell ref="BF73:BU73"/>
    <mergeCell ref="K22:AR22"/>
    <mergeCell ref="AS22:BH22"/>
    <mergeCell ref="BI50:BK50"/>
    <mergeCell ref="BI48:BK49"/>
    <mergeCell ref="BI47:BK47"/>
    <mergeCell ref="J18:J19"/>
    <mergeCell ref="AS15:BH15"/>
    <mergeCell ref="AS18:BH19"/>
    <mergeCell ref="AS20:BH20"/>
    <mergeCell ref="AS21:BH21"/>
    <mergeCell ref="K15:AR15"/>
    <mergeCell ref="K18:AR18"/>
    <mergeCell ref="K20:AR20"/>
    <mergeCell ref="K21:AR21"/>
    <mergeCell ref="AS17:BH17"/>
    <mergeCell ref="K17:AR17"/>
    <mergeCell ref="K19:U19"/>
    <mergeCell ref="V19:AB19"/>
    <mergeCell ref="K16:AR16"/>
    <mergeCell ref="AS16:BH16"/>
  </mergeCells>
  <phoneticPr fontId="2"/>
  <conditionalFormatting sqref="AS18">
    <cfRule type="cellIs" dxfId="13" priority="21" operator="equal">
      <formula>"確認して✓をご選択ください"</formula>
    </cfRule>
    <cfRule type="containsBlanks" dxfId="12" priority="22">
      <formula>LEN(TRIM(AS18))=0</formula>
    </cfRule>
  </conditionalFormatting>
  <conditionalFormatting sqref="AS15:BD17">
    <cfRule type="cellIs" dxfId="11" priority="31" operator="equal">
      <formula>"確認して✓をご選択ください"</formula>
    </cfRule>
    <cfRule type="containsBlanks" dxfId="10" priority="1854">
      <formula>LEN(TRIM(AS15))=0</formula>
    </cfRule>
  </conditionalFormatting>
  <conditionalFormatting sqref="AS20:BH22">
    <cfRule type="cellIs" dxfId="9" priority="3" operator="equal">
      <formula>"確認して✓をご選択ください"</formula>
    </cfRule>
    <cfRule type="containsBlanks" dxfId="8" priority="4">
      <formula>LEN(TRIM(AS20))=0</formula>
    </cfRule>
  </conditionalFormatting>
  <conditionalFormatting sqref="BN68:BR69">
    <cfRule type="containsBlanks" dxfId="7" priority="2">
      <formula>LEN(TRIM(BN68))=0</formula>
    </cfRule>
  </conditionalFormatting>
  <dataValidations count="2">
    <dataValidation type="list" allowBlank="1" showInputMessage="1" showErrorMessage="1" sqref="AV20:BD22 AX15:BD17" xr:uid="{00000000-0002-0000-1300-000000000000}">
      <formula1>#REF!</formula1>
    </dataValidation>
    <dataValidation type="list" allowBlank="1" showInputMessage="1" showErrorMessage="1" sqref="AS20:AU22 AS18:BH19 AS15:AW17" xr:uid="{00000000-0002-0000-1300-000001000000}">
      <formula1>"確認して✓をご選択ください,✓"</formula1>
    </dataValidation>
  </dataValidations>
  <hyperlinks>
    <hyperlink ref="BR1:BU1" location="'おわりに '!A1" display="おわりに＞" xr:uid="{00000000-0004-0000-1300-000000000000}"/>
    <hyperlink ref="A1:B1" location="入力シート!Print_Area" display="＜入力シートへ" xr:uid="{00000000-0004-0000-1300-000001000000}"/>
    <hyperlink ref="A1" location="はじめに!A1" display="＜はじめにへ" xr:uid="{00000000-0004-0000-1300-000002000000}"/>
    <hyperlink ref="A1:C1" location="入力シート!A1" display="＜入力シートへ" xr:uid="{00000000-0004-0000-1300-000003000000}"/>
  </hyperlinks>
  <pageMargins left="0.74803149606299213" right="0.27559055118110237" top="0.27559055118110237" bottom="0.31496062992125984" header="0.19685039370078741" footer="0.19685039370078741"/>
  <pageSetup paperSize="9" scale="57" orientation="landscape"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1" id="{C580B30C-C31D-4368-92A4-CA3335A2D983}">
            <xm:f>はじめに!$AV$58&lt;&gt;"はい"</xm:f>
            <x14:dxf>
              <fill>
                <patternFill>
                  <bgColor theme="0" tint="-0.24994659260841701"/>
                </patternFill>
              </fill>
            </x14:dxf>
          </x14:cfRule>
          <xm:sqref>A1:BU76</xm:sqref>
        </x14:conditionalFormatting>
      </x14:conditionalFormatting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7"/>
  <dimension ref="A1:AB58"/>
  <sheetViews>
    <sheetView showGridLines="0" view="pageBreakPreview" zoomScale="70" zoomScaleNormal="70" zoomScaleSheetLayoutView="70" zoomScalePageLayoutView="55" workbookViewId="0">
      <pane ySplit="1" topLeftCell="A2" activePane="bottomLeft" state="frozen"/>
      <selection activeCell="C1" sqref="C1"/>
      <selection pane="bottomLeft" sqref="A1:C1"/>
    </sheetView>
  </sheetViews>
  <sheetFormatPr defaultColWidth="9" defaultRowHeight="13.5" x14ac:dyDescent="0.15"/>
  <cols>
    <col min="1" max="1" width="7.125" style="371" customWidth="1"/>
    <col min="2" max="2" width="13.125" style="371" customWidth="1"/>
    <col min="3" max="4" width="2.5" style="371" customWidth="1"/>
    <col min="5" max="11" width="10.875" style="371" customWidth="1"/>
    <col min="12" max="18" width="9" style="371"/>
    <col min="19" max="19" width="6.875" style="371" customWidth="1"/>
    <col min="20" max="20" width="2.625" style="371" customWidth="1"/>
    <col min="21" max="25" width="9" style="371"/>
    <col min="26" max="27" width="9" style="371" hidden="1" customWidth="1"/>
    <col min="28" max="28" width="10" style="371" hidden="1" customWidth="1"/>
    <col min="29" max="16384" width="9" style="371"/>
  </cols>
  <sheetData>
    <row r="1" spans="1:28" ht="20.100000000000001" customHeight="1" x14ac:dyDescent="0.15">
      <c r="A1" s="1753" t="s">
        <v>232</v>
      </c>
      <c r="B1" s="1753"/>
      <c r="C1" s="1753"/>
      <c r="D1" s="366"/>
      <c r="E1" s="366"/>
      <c r="G1" s="2" t="s">
        <v>272</v>
      </c>
      <c r="H1" s="452"/>
      <c r="I1" s="2"/>
      <c r="J1" s="386">
        <f>SUM(AB14:AB16)</f>
        <v>3</v>
      </c>
      <c r="K1" s="2" t="s">
        <v>1</v>
      </c>
      <c r="L1" s="364"/>
      <c r="M1" s="364"/>
      <c r="R1" s="1681" t="s">
        <v>174</v>
      </c>
      <c r="S1" s="1681"/>
      <c r="T1" s="1681"/>
    </row>
    <row r="2" spans="1:28" x14ac:dyDescent="0.15">
      <c r="A2" s="387"/>
      <c r="B2" s="387"/>
      <c r="C2" s="387"/>
      <c r="D2" s="387"/>
      <c r="E2" s="387"/>
      <c r="F2" s="387"/>
      <c r="G2" s="387"/>
      <c r="H2" s="387"/>
      <c r="I2" s="387"/>
      <c r="J2" s="387"/>
      <c r="K2" s="387"/>
      <c r="L2" s="387"/>
      <c r="M2" s="387"/>
      <c r="N2" s="387"/>
      <c r="O2" s="387"/>
      <c r="P2" s="387"/>
      <c r="Q2" s="387"/>
      <c r="R2" s="387"/>
      <c r="S2" s="387"/>
      <c r="T2" s="388" t="s">
        <v>246</v>
      </c>
    </row>
    <row r="3" spans="1:28" x14ac:dyDescent="0.15">
      <c r="A3" s="387"/>
      <c r="B3" s="387"/>
      <c r="C3" s="387"/>
      <c r="D3" s="387"/>
      <c r="E3" s="387"/>
      <c r="F3" s="387"/>
      <c r="G3" s="387"/>
      <c r="H3" s="387"/>
      <c r="I3" s="387"/>
      <c r="J3" s="387"/>
      <c r="K3" s="387"/>
      <c r="L3" s="387"/>
      <c r="M3" s="387"/>
      <c r="N3" s="387"/>
      <c r="O3" s="387"/>
      <c r="P3" s="387"/>
      <c r="Q3" s="387"/>
      <c r="R3" s="387"/>
      <c r="S3" s="387"/>
      <c r="T3" s="387"/>
    </row>
    <row r="4" spans="1:28" ht="14.25" thickBot="1" x14ac:dyDescent="0.2">
      <c r="A4" s="387"/>
      <c r="B4" s="387"/>
      <c r="C4" s="387"/>
      <c r="D4" s="387"/>
      <c r="E4" s="387"/>
      <c r="F4" s="387"/>
      <c r="G4" s="387"/>
      <c r="H4" s="387"/>
      <c r="I4" s="387"/>
      <c r="J4" s="387"/>
      <c r="K4" s="387"/>
      <c r="L4" s="387"/>
      <c r="M4" s="389" t="s">
        <v>181</v>
      </c>
      <c r="N4" s="387"/>
      <c r="O4" s="387"/>
      <c r="P4" s="387"/>
      <c r="Q4" s="387"/>
      <c r="R4" s="387"/>
      <c r="S4" s="387"/>
      <c r="T4" s="387"/>
    </row>
    <row r="5" spans="1:28" ht="18.75" customHeight="1" x14ac:dyDescent="0.15">
      <c r="A5" s="390"/>
      <c r="B5" s="391"/>
      <c r="C5" s="391"/>
      <c r="D5" s="391"/>
      <c r="E5" s="391"/>
      <c r="F5" s="391"/>
      <c r="G5" s="391"/>
      <c r="H5" s="391"/>
      <c r="I5" s="391"/>
      <c r="J5" s="391"/>
      <c r="K5" s="391"/>
      <c r="L5" s="391"/>
      <c r="M5" s="391"/>
      <c r="N5" s="411"/>
      <c r="O5" s="1682" t="str">
        <f>IF(入力シート!E10="","",入力シート!E10)</f>
        <v/>
      </c>
      <c r="P5" s="1682"/>
      <c r="Q5" s="1682"/>
      <c r="R5" s="1682"/>
      <c r="S5" s="1682"/>
      <c r="T5" s="392"/>
    </row>
    <row r="6" spans="1:28" ht="22.5" customHeight="1" x14ac:dyDescent="0.2">
      <c r="A6" s="393"/>
      <c r="B6" s="387"/>
      <c r="C6" s="387"/>
      <c r="D6" s="387"/>
      <c r="E6" s="387"/>
      <c r="F6" s="387"/>
      <c r="G6" s="387"/>
      <c r="H6" s="387"/>
      <c r="I6" s="387"/>
      <c r="J6" s="387"/>
      <c r="K6" s="387"/>
      <c r="L6" s="387"/>
      <c r="M6" s="387"/>
      <c r="N6" s="387"/>
      <c r="O6" s="394" t="s">
        <v>182</v>
      </c>
      <c r="P6" s="395"/>
      <c r="Q6" s="1683" t="str">
        <f>IF(入力シート!E19="","",入力シート!E19)</f>
        <v/>
      </c>
      <c r="R6" s="1683"/>
      <c r="S6" s="1683"/>
      <c r="T6" s="396"/>
    </row>
    <row r="7" spans="1:28" ht="14.25" x14ac:dyDescent="0.15">
      <c r="A7" s="1684" t="s">
        <v>247</v>
      </c>
      <c r="B7" s="1685"/>
      <c r="C7" s="1685"/>
      <c r="D7" s="1685"/>
      <c r="E7" s="1685"/>
      <c r="F7" s="1685"/>
      <c r="G7" s="1685"/>
      <c r="H7" s="1685"/>
      <c r="I7" s="1685"/>
      <c r="J7" s="1685"/>
      <c r="K7" s="1685"/>
      <c r="L7" s="1685"/>
      <c r="M7" s="1685"/>
      <c r="N7" s="1685"/>
      <c r="O7" s="1685"/>
      <c r="P7" s="1685"/>
      <c r="Q7" s="1685"/>
      <c r="R7" s="1685"/>
      <c r="S7" s="1685"/>
      <c r="T7" s="396"/>
    </row>
    <row r="8" spans="1:28" ht="14.25" x14ac:dyDescent="0.15">
      <c r="A8" s="398"/>
      <c r="B8" s="399"/>
      <c r="C8" s="399"/>
      <c r="D8" s="399"/>
      <c r="E8" s="399"/>
      <c r="F8" s="399"/>
      <c r="G8" s="399"/>
      <c r="H8" s="399"/>
      <c r="I8" s="399"/>
      <c r="J8" s="399"/>
      <c r="K8" s="399"/>
      <c r="L8" s="399"/>
      <c r="M8" s="399"/>
      <c r="N8" s="399"/>
      <c r="O8" s="399"/>
      <c r="P8" s="399"/>
      <c r="Q8" s="399"/>
      <c r="R8" s="399"/>
      <c r="S8" s="399"/>
      <c r="T8" s="396"/>
    </row>
    <row r="9" spans="1:28" ht="16.5" x14ac:dyDescent="0.15">
      <c r="A9" s="432"/>
      <c r="D9" s="403" t="s">
        <v>248</v>
      </c>
      <c r="E9" s="404"/>
      <c r="G9" s="387"/>
      <c r="H9" s="404"/>
      <c r="I9" s="404"/>
      <c r="J9" s="404"/>
      <c r="K9" s="404"/>
      <c r="L9" s="404"/>
      <c r="M9" s="404"/>
      <c r="N9" s="404"/>
      <c r="O9" s="404"/>
      <c r="P9" s="404"/>
      <c r="Q9" s="404"/>
      <c r="R9" s="404"/>
      <c r="S9" s="404"/>
      <c r="T9" s="396"/>
      <c r="Z9" s="402" t="s">
        <v>169</v>
      </c>
      <c r="AA9" s="402" t="s">
        <v>249</v>
      </c>
      <c r="AB9" s="402" t="s">
        <v>170</v>
      </c>
    </row>
    <row r="10" spans="1:28" ht="16.5" x14ac:dyDescent="0.15">
      <c r="A10" s="432"/>
      <c r="D10" s="413" t="s">
        <v>372</v>
      </c>
      <c r="E10" s="404"/>
      <c r="G10" s="387"/>
      <c r="H10" s="404"/>
      <c r="I10" s="404"/>
      <c r="J10" s="404"/>
      <c r="K10" s="404"/>
      <c r="L10" s="404"/>
      <c r="M10" s="404"/>
      <c r="N10" s="404"/>
      <c r="O10" s="404"/>
      <c r="P10" s="404"/>
      <c r="Q10" s="404"/>
      <c r="R10" s="404"/>
      <c r="S10" s="404"/>
      <c r="T10" s="396"/>
      <c r="Z10" s="402"/>
      <c r="AA10" s="402"/>
      <c r="AB10" s="402"/>
    </row>
    <row r="11" spans="1:28" ht="16.5" x14ac:dyDescent="0.15">
      <c r="A11" s="432"/>
      <c r="D11" s="401" t="s">
        <v>274</v>
      </c>
      <c r="E11" s="404"/>
      <c r="G11" s="387"/>
      <c r="H11" s="404"/>
      <c r="I11" s="404"/>
      <c r="J11" s="404"/>
      <c r="K11" s="404"/>
      <c r="L11" s="404"/>
      <c r="M11" s="404"/>
      <c r="N11" s="404"/>
      <c r="O11" s="404"/>
      <c r="P11" s="404"/>
      <c r="Q11" s="404"/>
      <c r="R11" s="404"/>
      <c r="S11" s="404"/>
      <c r="T11" s="396"/>
      <c r="Z11" s="402"/>
      <c r="AA11" s="402"/>
      <c r="AB11" s="402"/>
    </row>
    <row r="12" spans="1:28" ht="16.5" x14ac:dyDescent="0.15">
      <c r="A12" s="432"/>
      <c r="D12" s="403"/>
      <c r="E12" s="404"/>
      <c r="G12" s="387"/>
      <c r="H12" s="404"/>
      <c r="I12" s="404"/>
      <c r="J12" s="404"/>
      <c r="K12" s="404"/>
      <c r="L12" s="404"/>
      <c r="M12" s="404"/>
      <c r="N12" s="404"/>
      <c r="O12" s="404"/>
      <c r="P12" s="404"/>
      <c r="Q12" s="404"/>
      <c r="R12" s="404"/>
      <c r="S12" s="404"/>
      <c r="T12" s="396"/>
      <c r="Z12" s="402"/>
      <c r="AA12" s="402"/>
      <c r="AB12" s="402"/>
    </row>
    <row r="13" spans="1:28" ht="20.25" thickBot="1" x14ac:dyDescent="0.2">
      <c r="A13" s="393"/>
      <c r="D13" s="403" t="s">
        <v>375</v>
      </c>
      <c r="E13" s="387"/>
      <c r="G13" s="387"/>
      <c r="H13" s="387"/>
      <c r="I13" s="387"/>
      <c r="J13" s="387"/>
      <c r="K13" s="387"/>
      <c r="L13" s="387"/>
      <c r="M13" s="387"/>
      <c r="N13" s="404"/>
      <c r="O13" s="404"/>
      <c r="P13" s="404"/>
      <c r="Q13" s="404"/>
      <c r="R13" s="387"/>
      <c r="S13" s="387"/>
      <c r="T13" s="396"/>
    </row>
    <row r="14" spans="1:28" ht="15.6" customHeight="1" x14ac:dyDescent="0.15">
      <c r="A14" s="393"/>
      <c r="D14" s="416">
        <v>1</v>
      </c>
      <c r="E14" s="537" t="s">
        <v>354</v>
      </c>
      <c r="F14" s="538"/>
      <c r="G14" s="538"/>
      <c r="H14" s="538"/>
      <c r="I14" s="538"/>
      <c r="J14" s="538"/>
      <c r="K14" s="538"/>
      <c r="L14" s="538"/>
      <c r="M14" s="535"/>
      <c r="N14" s="1707" t="s">
        <v>368</v>
      </c>
      <c r="O14" s="1708"/>
      <c r="P14" s="1708"/>
      <c r="Q14" s="1709"/>
      <c r="R14" s="387"/>
      <c r="S14" s="387"/>
      <c r="T14" s="396"/>
      <c r="Z14" s="371">
        <v>1</v>
      </c>
      <c r="AA14" s="371">
        <f>IF(OR(N14="",N14="確認して✓をご選択ください"),0,1)</f>
        <v>0</v>
      </c>
      <c r="AB14" s="371">
        <f>Z14-AA14</f>
        <v>1</v>
      </c>
    </row>
    <row r="15" spans="1:28" ht="15.6" customHeight="1" x14ac:dyDescent="0.15">
      <c r="A15" s="393"/>
      <c r="D15" s="417">
        <v>2</v>
      </c>
      <c r="E15" s="539" t="s">
        <v>250</v>
      </c>
      <c r="F15" s="540"/>
      <c r="G15" s="540"/>
      <c r="H15" s="540"/>
      <c r="I15" s="540"/>
      <c r="J15" s="540"/>
      <c r="K15" s="540"/>
      <c r="L15" s="540"/>
      <c r="M15" s="534"/>
      <c r="N15" s="1701" t="s">
        <v>368</v>
      </c>
      <c r="O15" s="1702"/>
      <c r="P15" s="1702"/>
      <c r="Q15" s="1703"/>
      <c r="R15" s="387"/>
      <c r="S15" s="387"/>
      <c r="T15" s="396"/>
      <c r="Z15" s="371">
        <v>1</v>
      </c>
      <c r="AA15" s="371">
        <f>IF(OR(N15="",N15="確認して✓をご選択ください"),0,1)</f>
        <v>0</v>
      </c>
      <c r="AB15" s="371">
        <f>Z15-AA15</f>
        <v>1</v>
      </c>
    </row>
    <row r="16" spans="1:28" ht="15.6" customHeight="1" thickBot="1" x14ac:dyDescent="0.2">
      <c r="A16" s="393"/>
      <c r="D16" s="418">
        <v>3</v>
      </c>
      <c r="E16" s="541" t="s">
        <v>339</v>
      </c>
      <c r="F16" s="542"/>
      <c r="G16" s="542"/>
      <c r="H16" s="542"/>
      <c r="I16" s="542"/>
      <c r="J16" s="542"/>
      <c r="K16" s="542"/>
      <c r="L16" s="542"/>
      <c r="M16" s="536"/>
      <c r="N16" s="1696" t="s">
        <v>368</v>
      </c>
      <c r="O16" s="1697"/>
      <c r="P16" s="1697"/>
      <c r="Q16" s="1698"/>
      <c r="R16" s="387"/>
      <c r="S16" s="387"/>
      <c r="T16" s="396"/>
      <c r="Z16" s="371">
        <v>1</v>
      </c>
      <c r="AA16" s="371">
        <f>IF(OR(N16="",N16="確認して✓をご選択ください"),0,1)</f>
        <v>0</v>
      </c>
      <c r="AB16" s="371">
        <f>Z16-AA16</f>
        <v>1</v>
      </c>
    </row>
    <row r="17" spans="1:20" x14ac:dyDescent="0.15">
      <c r="A17" s="393"/>
      <c r="B17" s="387"/>
      <c r="C17" s="387"/>
      <c r="D17" s="387"/>
      <c r="E17" s="387"/>
      <c r="F17" s="387"/>
      <c r="G17" s="387"/>
      <c r="H17" s="387"/>
      <c r="I17" s="387"/>
      <c r="J17" s="387"/>
      <c r="K17" s="387"/>
      <c r="L17" s="387"/>
      <c r="M17" s="387"/>
      <c r="N17" s="387"/>
      <c r="O17" s="387"/>
      <c r="P17" s="387"/>
      <c r="Q17" s="387"/>
      <c r="R17" s="387"/>
      <c r="S17" s="387"/>
      <c r="T17" s="396"/>
    </row>
    <row r="18" spans="1:20" x14ac:dyDescent="0.15">
      <c r="A18" s="393"/>
      <c r="B18" s="387" t="s">
        <v>241</v>
      </c>
      <c r="C18" s="387"/>
      <c r="D18" s="387"/>
      <c r="E18" s="387"/>
      <c r="F18" s="387"/>
      <c r="G18" s="387"/>
      <c r="H18" s="387"/>
      <c r="I18" s="387"/>
      <c r="J18" s="387"/>
      <c r="K18" s="387"/>
      <c r="L18" s="387"/>
      <c r="M18" s="387"/>
      <c r="N18" s="387"/>
      <c r="O18" s="387"/>
      <c r="P18" s="387"/>
      <c r="Q18" s="387"/>
      <c r="R18" s="387"/>
      <c r="S18" s="387"/>
      <c r="T18" s="396"/>
    </row>
    <row r="19" spans="1:20" x14ac:dyDescent="0.15">
      <c r="A19" s="393"/>
      <c r="B19" s="434"/>
      <c r="C19" s="435"/>
      <c r="D19" s="435"/>
      <c r="E19" s="435"/>
      <c r="F19" s="435"/>
      <c r="G19" s="435"/>
      <c r="H19" s="435"/>
      <c r="I19" s="435"/>
      <c r="J19" s="435"/>
      <c r="K19" s="435"/>
      <c r="L19" s="435"/>
      <c r="M19" s="435"/>
      <c r="N19" s="435"/>
      <c r="O19" s="435"/>
      <c r="P19" s="435"/>
      <c r="Q19" s="435"/>
      <c r="R19" s="436"/>
      <c r="S19" s="387"/>
      <c r="T19" s="396"/>
    </row>
    <row r="20" spans="1:20" x14ac:dyDescent="0.15">
      <c r="A20" s="393"/>
      <c r="B20" s="437"/>
      <c r="C20" s="387"/>
      <c r="D20" s="387"/>
      <c r="E20" s="387"/>
      <c r="F20" s="387"/>
      <c r="G20" s="387"/>
      <c r="H20" s="387"/>
      <c r="I20" s="387"/>
      <c r="J20" s="387"/>
      <c r="K20" s="387"/>
      <c r="L20" s="387"/>
      <c r="M20" s="387"/>
      <c r="N20" s="387"/>
      <c r="O20" s="387"/>
      <c r="P20" s="387"/>
      <c r="Q20" s="387"/>
      <c r="R20" s="438"/>
      <c r="S20" s="387"/>
      <c r="T20" s="396"/>
    </row>
    <row r="21" spans="1:20" x14ac:dyDescent="0.15">
      <c r="A21" s="393"/>
      <c r="B21" s="437"/>
      <c r="C21" s="387"/>
      <c r="D21" s="387"/>
      <c r="E21" s="387"/>
      <c r="F21" s="387"/>
      <c r="G21" s="387"/>
      <c r="H21" s="387"/>
      <c r="I21" s="387"/>
      <c r="J21" s="387"/>
      <c r="K21" s="387"/>
      <c r="L21" s="387"/>
      <c r="M21" s="387"/>
      <c r="N21" s="387"/>
      <c r="O21" s="387"/>
      <c r="P21" s="387"/>
      <c r="Q21" s="387"/>
      <c r="R21" s="438"/>
      <c r="S21" s="387"/>
      <c r="T21" s="396"/>
    </row>
    <row r="22" spans="1:20" x14ac:dyDescent="0.15">
      <c r="A22" s="393"/>
      <c r="B22" s="437"/>
      <c r="C22" s="387"/>
      <c r="D22" s="387"/>
      <c r="E22" s="387"/>
      <c r="F22" s="387"/>
      <c r="G22" s="387"/>
      <c r="H22" s="387"/>
      <c r="I22" s="387"/>
      <c r="J22" s="387"/>
      <c r="K22" s="387"/>
      <c r="L22" s="387"/>
      <c r="M22" s="387"/>
      <c r="N22" s="387"/>
      <c r="O22" s="387"/>
      <c r="P22" s="387"/>
      <c r="Q22" s="387"/>
      <c r="R22" s="438"/>
      <c r="S22" s="387"/>
      <c r="T22" s="396"/>
    </row>
    <row r="23" spans="1:20" x14ac:dyDescent="0.15">
      <c r="A23" s="393"/>
      <c r="B23" s="437"/>
      <c r="C23" s="387"/>
      <c r="D23" s="387"/>
      <c r="E23" s="387"/>
      <c r="F23" s="387"/>
      <c r="G23" s="387"/>
      <c r="H23" s="387"/>
      <c r="I23" s="387"/>
      <c r="J23" s="387"/>
      <c r="K23" s="387"/>
      <c r="L23" s="387"/>
      <c r="M23" s="387"/>
      <c r="N23" s="387"/>
      <c r="O23" s="387"/>
      <c r="P23" s="387"/>
      <c r="Q23" s="387"/>
      <c r="R23" s="438"/>
      <c r="S23" s="387"/>
      <c r="T23" s="396"/>
    </row>
    <row r="24" spans="1:20" x14ac:dyDescent="0.15">
      <c r="A24" s="393"/>
      <c r="B24" s="437"/>
      <c r="C24" s="387"/>
      <c r="D24" s="387"/>
      <c r="E24" s="387"/>
      <c r="F24" s="387"/>
      <c r="G24" s="387"/>
      <c r="H24" s="387"/>
      <c r="I24" s="387"/>
      <c r="J24" s="387"/>
      <c r="K24" s="387"/>
      <c r="L24" s="387"/>
      <c r="M24" s="387"/>
      <c r="N24" s="387"/>
      <c r="O24" s="387"/>
      <c r="P24" s="387"/>
      <c r="Q24" s="387"/>
      <c r="R24" s="438"/>
      <c r="S24" s="387"/>
      <c r="T24" s="396"/>
    </row>
    <row r="25" spans="1:20" x14ac:dyDescent="0.15">
      <c r="A25" s="393"/>
      <c r="B25" s="437"/>
      <c r="C25" s="387"/>
      <c r="D25" s="387"/>
      <c r="E25" s="387"/>
      <c r="F25" s="387"/>
      <c r="G25" s="387"/>
      <c r="H25" s="387"/>
      <c r="I25" s="387"/>
      <c r="J25" s="387"/>
      <c r="K25" s="387"/>
      <c r="L25" s="387"/>
      <c r="M25" s="387"/>
      <c r="N25" s="387"/>
      <c r="O25" s="387"/>
      <c r="P25" s="387"/>
      <c r="Q25" s="387"/>
      <c r="R25" s="438"/>
      <c r="S25" s="387"/>
      <c r="T25" s="396"/>
    </row>
    <row r="26" spans="1:20" x14ac:dyDescent="0.15">
      <c r="A26" s="393"/>
      <c r="B26" s="437"/>
      <c r="C26" s="387"/>
      <c r="D26" s="387"/>
      <c r="E26" s="387"/>
      <c r="F26" s="387"/>
      <c r="G26" s="387"/>
      <c r="H26" s="387"/>
      <c r="I26" s="387"/>
      <c r="J26" s="387"/>
      <c r="K26" s="387"/>
      <c r="L26" s="387"/>
      <c r="M26" s="387"/>
      <c r="N26" s="387"/>
      <c r="O26" s="387"/>
      <c r="P26" s="387"/>
      <c r="Q26" s="387"/>
      <c r="R26" s="438"/>
      <c r="S26" s="387"/>
      <c r="T26" s="396"/>
    </row>
    <row r="27" spans="1:20" x14ac:dyDescent="0.15">
      <c r="A27" s="393"/>
      <c r="B27" s="437"/>
      <c r="C27" s="387"/>
      <c r="D27" s="387"/>
      <c r="E27" s="387"/>
      <c r="F27" s="387"/>
      <c r="G27" s="387"/>
      <c r="H27" s="387"/>
      <c r="I27" s="387"/>
      <c r="J27" s="387"/>
      <c r="K27" s="387"/>
      <c r="L27" s="387"/>
      <c r="M27" s="387"/>
      <c r="N27" s="387"/>
      <c r="O27" s="387"/>
      <c r="P27" s="387"/>
      <c r="Q27" s="387"/>
      <c r="R27" s="438"/>
      <c r="S27" s="387"/>
      <c r="T27" s="396"/>
    </row>
    <row r="28" spans="1:20" x14ac:dyDescent="0.15">
      <c r="A28" s="393"/>
      <c r="B28" s="437"/>
      <c r="C28" s="387"/>
      <c r="D28" s="387"/>
      <c r="E28" s="387"/>
      <c r="F28" s="387"/>
      <c r="G28" s="387"/>
      <c r="H28" s="387"/>
      <c r="I28" s="387"/>
      <c r="J28" s="387"/>
      <c r="K28" s="387"/>
      <c r="L28" s="387"/>
      <c r="M28" s="387"/>
      <c r="N28" s="387"/>
      <c r="O28" s="387"/>
      <c r="P28" s="387"/>
      <c r="Q28" s="387"/>
      <c r="R28" s="438"/>
      <c r="S28" s="387"/>
      <c r="T28" s="396"/>
    </row>
    <row r="29" spans="1:20" x14ac:dyDescent="0.15">
      <c r="A29" s="393"/>
      <c r="B29" s="437"/>
      <c r="C29" s="387"/>
      <c r="D29" s="387"/>
      <c r="E29" s="387"/>
      <c r="F29" s="387"/>
      <c r="G29" s="387"/>
      <c r="H29" s="387"/>
      <c r="I29" s="387"/>
      <c r="J29" s="387"/>
      <c r="K29" s="387"/>
      <c r="L29" s="387"/>
      <c r="M29" s="387"/>
      <c r="N29" s="387"/>
      <c r="O29" s="387"/>
      <c r="P29" s="387"/>
      <c r="Q29" s="387"/>
      <c r="R29" s="438"/>
      <c r="S29" s="387"/>
      <c r="T29" s="396"/>
    </row>
    <row r="30" spans="1:20" x14ac:dyDescent="0.15">
      <c r="A30" s="393"/>
      <c r="B30" s="437"/>
      <c r="C30" s="387"/>
      <c r="D30" s="387"/>
      <c r="E30" s="387"/>
      <c r="F30" s="387"/>
      <c r="G30" s="387"/>
      <c r="H30" s="387"/>
      <c r="I30" s="387"/>
      <c r="J30" s="387"/>
      <c r="K30" s="387"/>
      <c r="L30" s="387"/>
      <c r="M30" s="387"/>
      <c r="N30" s="387"/>
      <c r="O30" s="387"/>
      <c r="P30" s="387"/>
      <c r="Q30" s="387"/>
      <c r="R30" s="438"/>
      <c r="S30" s="387"/>
      <c r="T30" s="396"/>
    </row>
    <row r="31" spans="1:20" x14ac:dyDescent="0.15">
      <c r="A31" s="393"/>
      <c r="B31" s="437"/>
      <c r="C31" s="387"/>
      <c r="D31" s="387"/>
      <c r="E31" s="387"/>
      <c r="F31" s="387"/>
      <c r="G31" s="387"/>
      <c r="H31" s="387"/>
      <c r="I31" s="387"/>
      <c r="J31" s="387"/>
      <c r="K31" s="387"/>
      <c r="L31" s="387"/>
      <c r="M31" s="387"/>
      <c r="N31" s="387"/>
      <c r="O31" s="387"/>
      <c r="P31" s="387"/>
      <c r="Q31" s="387"/>
      <c r="R31" s="438"/>
      <c r="S31" s="387"/>
      <c r="T31" s="396"/>
    </row>
    <row r="32" spans="1:20" x14ac:dyDescent="0.15">
      <c r="A32" s="393"/>
      <c r="B32" s="437"/>
      <c r="C32" s="387"/>
      <c r="D32" s="387"/>
      <c r="E32" s="387"/>
      <c r="F32" s="387"/>
      <c r="G32" s="387"/>
      <c r="H32" s="387"/>
      <c r="I32" s="387"/>
      <c r="J32" s="387"/>
      <c r="K32" s="387"/>
      <c r="L32" s="387"/>
      <c r="M32" s="387"/>
      <c r="N32" s="387"/>
      <c r="O32" s="387"/>
      <c r="P32" s="387"/>
      <c r="Q32" s="387"/>
      <c r="R32" s="438"/>
      <c r="S32" s="387"/>
      <c r="T32" s="396"/>
    </row>
    <row r="33" spans="1:20" x14ac:dyDescent="0.15">
      <c r="A33" s="393"/>
      <c r="B33" s="437"/>
      <c r="C33" s="387"/>
      <c r="D33" s="387"/>
      <c r="E33" s="387"/>
      <c r="F33" s="387"/>
      <c r="G33" s="387"/>
      <c r="H33" s="387"/>
      <c r="I33" s="387"/>
      <c r="J33" s="387"/>
      <c r="K33" s="387"/>
      <c r="L33" s="387"/>
      <c r="M33" s="387"/>
      <c r="N33" s="387"/>
      <c r="O33" s="387"/>
      <c r="P33" s="387"/>
      <c r="Q33" s="387"/>
      <c r="R33" s="438"/>
      <c r="S33" s="387"/>
      <c r="T33" s="396"/>
    </row>
    <row r="34" spans="1:20" x14ac:dyDescent="0.15">
      <c r="A34" s="393"/>
      <c r="B34" s="437"/>
      <c r="C34" s="387"/>
      <c r="D34" s="387"/>
      <c r="E34" s="387"/>
      <c r="F34" s="387"/>
      <c r="G34" s="387"/>
      <c r="H34" s="387"/>
      <c r="I34" s="387"/>
      <c r="J34" s="387"/>
      <c r="K34" s="387"/>
      <c r="L34" s="387"/>
      <c r="M34" s="387"/>
      <c r="N34" s="387"/>
      <c r="O34" s="387"/>
      <c r="P34" s="387"/>
      <c r="Q34" s="387"/>
      <c r="R34" s="438"/>
      <c r="S34" s="387"/>
      <c r="T34" s="396"/>
    </row>
    <row r="35" spans="1:20" x14ac:dyDescent="0.15">
      <c r="A35" s="393"/>
      <c r="B35" s="437"/>
      <c r="C35" s="387"/>
      <c r="D35" s="387"/>
      <c r="E35" s="387"/>
      <c r="F35" s="387"/>
      <c r="G35" s="387"/>
      <c r="H35" s="387"/>
      <c r="I35" s="387"/>
      <c r="J35" s="387"/>
      <c r="K35" s="387"/>
      <c r="L35" s="387"/>
      <c r="M35" s="387"/>
      <c r="N35" s="387"/>
      <c r="O35" s="387"/>
      <c r="P35" s="387"/>
      <c r="Q35" s="387"/>
      <c r="R35" s="438"/>
      <c r="S35" s="387"/>
      <c r="T35" s="396"/>
    </row>
    <row r="36" spans="1:20" x14ac:dyDescent="0.15">
      <c r="A36" s="393"/>
      <c r="B36" s="437"/>
      <c r="C36" s="387"/>
      <c r="D36" s="387"/>
      <c r="E36" s="387"/>
      <c r="F36" s="387"/>
      <c r="G36" s="387"/>
      <c r="H36" s="387"/>
      <c r="I36" s="387"/>
      <c r="J36" s="387"/>
      <c r="K36" s="387"/>
      <c r="L36" s="387"/>
      <c r="M36" s="387"/>
      <c r="N36" s="387"/>
      <c r="O36" s="387"/>
      <c r="P36" s="387"/>
      <c r="Q36" s="387"/>
      <c r="R36" s="438"/>
      <c r="S36" s="387"/>
      <c r="T36" s="396"/>
    </row>
    <row r="37" spans="1:20" x14ac:dyDescent="0.15">
      <c r="A37" s="393"/>
      <c r="B37" s="437"/>
      <c r="C37" s="387"/>
      <c r="D37" s="387"/>
      <c r="E37" s="387"/>
      <c r="F37" s="387"/>
      <c r="G37" s="387"/>
      <c r="H37" s="387"/>
      <c r="I37" s="387"/>
      <c r="J37" s="387"/>
      <c r="K37" s="387"/>
      <c r="L37" s="387"/>
      <c r="M37" s="387"/>
      <c r="N37" s="387"/>
      <c r="O37" s="387"/>
      <c r="P37" s="387"/>
      <c r="Q37" s="387"/>
      <c r="R37" s="438"/>
      <c r="S37" s="387"/>
      <c r="T37" s="396"/>
    </row>
    <row r="38" spans="1:20" x14ac:dyDescent="0.15">
      <c r="A38" s="393"/>
      <c r="B38" s="437"/>
      <c r="C38" s="387"/>
      <c r="D38" s="387"/>
      <c r="E38" s="387"/>
      <c r="F38" s="387"/>
      <c r="G38" s="387"/>
      <c r="H38" s="387"/>
      <c r="I38" s="387"/>
      <c r="J38" s="387"/>
      <c r="K38" s="387"/>
      <c r="L38" s="387"/>
      <c r="M38" s="387"/>
      <c r="N38" s="387"/>
      <c r="O38" s="387"/>
      <c r="P38" s="387"/>
      <c r="Q38" s="387"/>
      <c r="R38" s="438"/>
      <c r="S38" s="387"/>
      <c r="T38" s="396"/>
    </row>
    <row r="39" spans="1:20" x14ac:dyDescent="0.15">
      <c r="A39" s="393"/>
      <c r="B39" s="437"/>
      <c r="C39" s="387"/>
      <c r="D39" s="387"/>
      <c r="E39" s="387"/>
      <c r="F39" s="387"/>
      <c r="G39" s="387"/>
      <c r="H39" s="387"/>
      <c r="I39" s="387"/>
      <c r="J39" s="387"/>
      <c r="K39" s="387"/>
      <c r="L39" s="387"/>
      <c r="M39" s="387"/>
      <c r="N39" s="387"/>
      <c r="O39" s="387"/>
      <c r="P39" s="387"/>
      <c r="Q39" s="387"/>
      <c r="R39" s="438"/>
      <c r="S39" s="387"/>
      <c r="T39" s="396"/>
    </row>
    <row r="40" spans="1:20" x14ac:dyDescent="0.15">
      <c r="A40" s="393"/>
      <c r="B40" s="437"/>
      <c r="C40" s="387"/>
      <c r="D40" s="387"/>
      <c r="E40" s="387"/>
      <c r="F40" s="387"/>
      <c r="G40" s="387"/>
      <c r="H40" s="387"/>
      <c r="I40" s="387"/>
      <c r="J40" s="387"/>
      <c r="K40" s="387"/>
      <c r="L40" s="387"/>
      <c r="M40" s="387"/>
      <c r="N40" s="387"/>
      <c r="O40" s="387"/>
      <c r="P40" s="387"/>
      <c r="Q40" s="387"/>
      <c r="R40" s="438"/>
      <c r="S40" s="387"/>
      <c r="T40" s="396"/>
    </row>
    <row r="41" spans="1:20" x14ac:dyDescent="0.15">
      <c r="A41" s="393"/>
      <c r="B41" s="437"/>
      <c r="C41" s="387"/>
      <c r="D41" s="387"/>
      <c r="E41" s="387"/>
      <c r="F41" s="387"/>
      <c r="G41" s="387"/>
      <c r="H41" s="387"/>
      <c r="I41" s="387"/>
      <c r="J41" s="387"/>
      <c r="K41" s="387"/>
      <c r="L41" s="387"/>
      <c r="M41" s="387"/>
      <c r="N41" s="387"/>
      <c r="O41" s="387"/>
      <c r="P41" s="387"/>
      <c r="Q41" s="387"/>
      <c r="R41" s="438"/>
      <c r="S41" s="387"/>
      <c r="T41" s="396"/>
    </row>
    <row r="42" spans="1:20" x14ac:dyDescent="0.15">
      <c r="A42" s="393"/>
      <c r="B42" s="437"/>
      <c r="C42" s="387"/>
      <c r="D42" s="387"/>
      <c r="E42" s="387"/>
      <c r="F42" s="387"/>
      <c r="G42" s="387"/>
      <c r="H42" s="387"/>
      <c r="I42" s="387"/>
      <c r="J42" s="387"/>
      <c r="K42" s="387"/>
      <c r="L42" s="387"/>
      <c r="M42" s="387"/>
      <c r="N42" s="387"/>
      <c r="O42" s="387"/>
      <c r="P42" s="387"/>
      <c r="Q42" s="387"/>
      <c r="R42" s="438"/>
      <c r="S42" s="387"/>
      <c r="T42" s="396"/>
    </row>
    <row r="43" spans="1:20" x14ac:dyDescent="0.15">
      <c r="A43" s="393"/>
      <c r="B43" s="437"/>
      <c r="C43" s="387"/>
      <c r="D43" s="387"/>
      <c r="E43" s="387"/>
      <c r="F43" s="387"/>
      <c r="G43" s="387"/>
      <c r="H43" s="387"/>
      <c r="I43" s="387"/>
      <c r="J43" s="387"/>
      <c r="K43" s="387"/>
      <c r="L43" s="387"/>
      <c r="M43" s="387"/>
      <c r="N43" s="387"/>
      <c r="O43" s="387"/>
      <c r="P43" s="387"/>
      <c r="Q43" s="387"/>
      <c r="R43" s="438"/>
      <c r="S43" s="387"/>
      <c r="T43" s="396"/>
    </row>
    <row r="44" spans="1:20" x14ac:dyDescent="0.15">
      <c r="A44" s="393"/>
      <c r="B44" s="437"/>
      <c r="C44" s="387"/>
      <c r="D44" s="387"/>
      <c r="E44" s="387"/>
      <c r="F44" s="387"/>
      <c r="G44" s="387"/>
      <c r="H44" s="387"/>
      <c r="I44" s="387"/>
      <c r="J44" s="387"/>
      <c r="K44" s="387"/>
      <c r="L44" s="387"/>
      <c r="M44" s="387"/>
      <c r="N44" s="387"/>
      <c r="O44" s="387"/>
      <c r="P44" s="387"/>
      <c r="Q44" s="387"/>
      <c r="R44" s="438"/>
      <c r="S44" s="387"/>
      <c r="T44" s="396"/>
    </row>
    <row r="45" spans="1:20" x14ac:dyDescent="0.15">
      <c r="A45" s="393"/>
      <c r="B45" s="437"/>
      <c r="C45" s="387"/>
      <c r="D45" s="387"/>
      <c r="E45" s="387"/>
      <c r="F45" s="387"/>
      <c r="G45" s="387"/>
      <c r="H45" s="387"/>
      <c r="I45" s="387"/>
      <c r="J45" s="387"/>
      <c r="K45" s="387"/>
      <c r="L45" s="387"/>
      <c r="M45" s="387"/>
      <c r="N45" s="387"/>
      <c r="O45" s="387"/>
      <c r="P45" s="387"/>
      <c r="Q45" s="387"/>
      <c r="R45" s="438"/>
      <c r="S45" s="387"/>
      <c r="T45" s="396"/>
    </row>
    <row r="46" spans="1:20" x14ac:dyDescent="0.15">
      <c r="A46" s="393"/>
      <c r="B46" s="437"/>
      <c r="C46" s="387"/>
      <c r="D46" s="387"/>
      <c r="E46" s="387"/>
      <c r="F46" s="387"/>
      <c r="G46" s="387"/>
      <c r="H46" s="387"/>
      <c r="I46" s="387"/>
      <c r="J46" s="387"/>
      <c r="K46" s="387"/>
      <c r="L46" s="387"/>
      <c r="M46" s="387"/>
      <c r="N46" s="387"/>
      <c r="O46" s="387"/>
      <c r="P46" s="387"/>
      <c r="Q46" s="387"/>
      <c r="R46" s="438"/>
      <c r="S46" s="387"/>
      <c r="T46" s="396"/>
    </row>
    <row r="47" spans="1:20" x14ac:dyDescent="0.15">
      <c r="A47" s="393"/>
      <c r="B47" s="437"/>
      <c r="C47" s="387"/>
      <c r="D47" s="387"/>
      <c r="E47" s="387"/>
      <c r="F47" s="387"/>
      <c r="G47" s="387"/>
      <c r="H47" s="387"/>
      <c r="I47" s="387"/>
      <c r="J47" s="387"/>
      <c r="K47" s="387"/>
      <c r="L47" s="387"/>
      <c r="M47" s="387"/>
      <c r="N47" s="387"/>
      <c r="O47" s="387"/>
      <c r="P47" s="387"/>
      <c r="Q47" s="387"/>
      <c r="R47" s="438"/>
      <c r="S47" s="387"/>
      <c r="T47" s="396"/>
    </row>
    <row r="48" spans="1:20" x14ac:dyDescent="0.15">
      <c r="A48" s="393"/>
      <c r="B48" s="437"/>
      <c r="C48" s="387"/>
      <c r="D48" s="387"/>
      <c r="E48" s="387"/>
      <c r="F48" s="387"/>
      <c r="G48" s="387"/>
      <c r="H48" s="387"/>
      <c r="I48" s="387"/>
      <c r="J48" s="387"/>
      <c r="K48" s="387"/>
      <c r="L48" s="387"/>
      <c r="M48" s="387"/>
      <c r="N48" s="387"/>
      <c r="O48" s="387"/>
      <c r="P48" s="387"/>
      <c r="Q48" s="387"/>
      <c r="R48" s="438"/>
      <c r="S48" s="387"/>
      <c r="T48" s="396"/>
    </row>
    <row r="49" spans="1:28" x14ac:dyDescent="0.15">
      <c r="A49" s="393"/>
      <c r="B49" s="437"/>
      <c r="C49" s="387"/>
      <c r="D49" s="387"/>
      <c r="E49" s="387"/>
      <c r="F49" s="387"/>
      <c r="G49" s="387"/>
      <c r="H49" s="387"/>
      <c r="I49" s="387"/>
      <c r="J49" s="387"/>
      <c r="K49" s="387"/>
      <c r="L49" s="387"/>
      <c r="M49" s="387"/>
      <c r="N49" s="387"/>
      <c r="O49" s="387"/>
      <c r="P49" s="387"/>
      <c r="Q49" s="387"/>
      <c r="R49" s="438"/>
      <c r="S49" s="387"/>
      <c r="T49" s="396"/>
    </row>
    <row r="50" spans="1:28" x14ac:dyDescent="0.15">
      <c r="A50" s="393"/>
      <c r="B50" s="439"/>
      <c r="C50" s="394"/>
      <c r="D50" s="394"/>
      <c r="E50" s="394"/>
      <c r="F50" s="394"/>
      <c r="G50" s="394"/>
      <c r="H50" s="394"/>
      <c r="I50" s="394"/>
      <c r="J50" s="394"/>
      <c r="K50" s="394"/>
      <c r="L50" s="394"/>
      <c r="M50" s="394"/>
      <c r="N50" s="394"/>
      <c r="O50" s="394"/>
      <c r="P50" s="394"/>
      <c r="Q50" s="394"/>
      <c r="R50" s="440"/>
      <c r="S50" s="387"/>
      <c r="T50" s="396"/>
    </row>
    <row r="51" spans="1:28" ht="14.25" thickBot="1" x14ac:dyDescent="0.2">
      <c r="A51" s="393"/>
      <c r="B51" s="387"/>
      <c r="C51" s="387"/>
      <c r="D51" s="387"/>
      <c r="E51" s="387"/>
      <c r="F51" s="387"/>
      <c r="G51" s="387"/>
      <c r="H51" s="387"/>
      <c r="I51" s="387"/>
      <c r="J51" s="387"/>
      <c r="K51" s="387"/>
      <c r="L51" s="387"/>
      <c r="M51" s="387"/>
      <c r="N51" s="387"/>
      <c r="O51" s="387"/>
      <c r="P51" s="387"/>
      <c r="Q51" s="387"/>
      <c r="R51" s="387"/>
      <c r="S51" s="387"/>
      <c r="T51" s="396"/>
    </row>
    <row r="52" spans="1:28" x14ac:dyDescent="0.15">
      <c r="A52" s="393"/>
      <c r="B52" s="387"/>
      <c r="C52" s="387"/>
      <c r="D52" s="387"/>
      <c r="E52" s="387"/>
      <c r="F52" s="387"/>
      <c r="G52" s="387"/>
      <c r="H52" s="387"/>
      <c r="I52" s="387"/>
      <c r="J52" s="387"/>
      <c r="K52" s="387"/>
      <c r="L52" s="441"/>
      <c r="M52" s="442"/>
      <c r="N52" s="443"/>
      <c r="O52" s="441"/>
      <c r="P52" s="442"/>
      <c r="Q52" s="442"/>
      <c r="R52" s="442"/>
      <c r="S52" s="442"/>
      <c r="T52" s="443"/>
      <c r="Z52" s="402"/>
      <c r="AA52" s="402"/>
      <c r="AB52" s="402"/>
    </row>
    <row r="53" spans="1:28" ht="13.5" customHeight="1" x14ac:dyDescent="0.15">
      <c r="A53" s="393"/>
      <c r="B53" s="387"/>
      <c r="C53" s="387"/>
      <c r="D53" s="387"/>
      <c r="E53" s="387"/>
      <c r="F53" s="387"/>
      <c r="G53" s="387"/>
      <c r="H53" s="387"/>
      <c r="I53" s="387"/>
      <c r="J53" s="387"/>
      <c r="K53" s="387"/>
      <c r="L53" s="393"/>
      <c r="M53" s="387"/>
      <c r="N53" s="396"/>
      <c r="O53" s="393"/>
      <c r="P53" s="1711">
        <v>1</v>
      </c>
      <c r="Q53" s="1712" t="s">
        <v>226</v>
      </c>
      <c r="R53" s="1749"/>
      <c r="S53" s="387"/>
      <c r="T53" s="446"/>
    </row>
    <row r="54" spans="1:28" ht="13.5" customHeight="1" x14ac:dyDescent="0.15">
      <c r="A54" s="393"/>
      <c r="B54" s="387"/>
      <c r="C54" s="387"/>
      <c r="D54" s="387"/>
      <c r="E54" s="387"/>
      <c r="F54" s="387"/>
      <c r="G54" s="387"/>
      <c r="H54" s="387"/>
      <c r="I54" s="387"/>
      <c r="J54" s="387"/>
      <c r="K54" s="387"/>
      <c r="L54" s="393"/>
      <c r="M54" s="387"/>
      <c r="N54" s="396"/>
      <c r="O54" s="393"/>
      <c r="P54" s="1711"/>
      <c r="Q54" s="1712"/>
      <c r="R54" s="1749"/>
      <c r="S54" s="387"/>
      <c r="T54" s="446"/>
    </row>
    <row r="55" spans="1:28" x14ac:dyDescent="0.15">
      <c r="A55" s="393"/>
      <c r="B55" s="387"/>
      <c r="C55" s="387"/>
      <c r="D55" s="387"/>
      <c r="E55" s="387"/>
      <c r="F55" s="387"/>
      <c r="G55" s="387"/>
      <c r="H55" s="387"/>
      <c r="I55" s="387"/>
      <c r="J55" s="387"/>
      <c r="K55" s="387"/>
      <c r="L55" s="393"/>
      <c r="M55" s="404" t="s">
        <v>228</v>
      </c>
      <c r="N55" s="396"/>
      <c r="O55" s="393"/>
      <c r="P55" s="387"/>
      <c r="Q55" s="387"/>
      <c r="R55" s="387"/>
      <c r="S55" s="387"/>
      <c r="T55" s="446"/>
    </row>
    <row r="56" spans="1:28" x14ac:dyDescent="0.15">
      <c r="A56" s="393"/>
      <c r="B56" s="387"/>
      <c r="C56" s="387"/>
      <c r="D56" s="387"/>
      <c r="E56" s="387"/>
      <c r="F56" s="387"/>
      <c r="G56" s="387"/>
      <c r="H56" s="387"/>
      <c r="I56" s="387"/>
      <c r="J56" s="387"/>
      <c r="K56" s="387"/>
      <c r="L56" s="393"/>
      <c r="M56" s="387"/>
      <c r="N56" s="396"/>
      <c r="O56" s="393"/>
      <c r="P56" s="387"/>
      <c r="Q56" s="387"/>
      <c r="R56" s="387"/>
      <c r="S56" s="387"/>
      <c r="T56" s="446"/>
    </row>
    <row r="57" spans="1:28" x14ac:dyDescent="0.15">
      <c r="A57" s="393"/>
      <c r="B57" s="387"/>
      <c r="C57" s="387"/>
      <c r="D57" s="387"/>
      <c r="E57" s="387"/>
      <c r="F57" s="387"/>
      <c r="G57" s="387"/>
      <c r="H57" s="387"/>
      <c r="I57" s="387"/>
      <c r="J57" s="387"/>
      <c r="K57" s="387"/>
      <c r="L57" s="393"/>
      <c r="M57" s="387"/>
      <c r="N57" s="396"/>
      <c r="O57" s="393"/>
      <c r="P57" s="387" t="s">
        <v>251</v>
      </c>
      <c r="Q57" s="387"/>
      <c r="R57" s="387"/>
      <c r="S57" s="387"/>
      <c r="T57" s="446"/>
    </row>
    <row r="58" spans="1:28" ht="14.25" thickBot="1" x14ac:dyDescent="0.2">
      <c r="A58" s="447"/>
      <c r="B58" s="448"/>
      <c r="C58" s="448"/>
      <c r="D58" s="448"/>
      <c r="E58" s="448"/>
      <c r="F58" s="448"/>
      <c r="G58" s="448"/>
      <c r="H58" s="448"/>
      <c r="I58" s="448"/>
      <c r="J58" s="448"/>
      <c r="K58" s="448"/>
      <c r="L58" s="449"/>
      <c r="M58" s="450"/>
      <c r="N58" s="451"/>
      <c r="O58" s="449"/>
      <c r="P58" s="450"/>
      <c r="Q58" s="450"/>
      <c r="R58" s="450"/>
      <c r="S58" s="450"/>
      <c r="T58" s="451"/>
    </row>
  </sheetData>
  <sheetProtection algorithmName="SHA-512" hashValue="Y0XZ8+zMfAT0psH7RXZgQVTqKvrqfzxQvDK6On7Dt/8lOPb7bd44GDOtdKmWHEybWR4Zf4XS/pHCqgvCIypEvg==" saltValue="Lcwqi76kd3zrsUvkJ0jZvg==" spinCount="100000" sheet="1" scenarios="1" formatColumns="0" formatRows="0" insertColumns="0" insertRows="0"/>
  <mergeCells count="11">
    <mergeCell ref="O5:S5"/>
    <mergeCell ref="R1:T1"/>
    <mergeCell ref="A7:S7"/>
    <mergeCell ref="A1:C1"/>
    <mergeCell ref="P53:P54"/>
    <mergeCell ref="Q53:Q54"/>
    <mergeCell ref="Q6:S6"/>
    <mergeCell ref="R53:R54"/>
    <mergeCell ref="N14:Q14"/>
    <mergeCell ref="N15:Q15"/>
    <mergeCell ref="N16:Q16"/>
  </mergeCells>
  <phoneticPr fontId="2"/>
  <conditionalFormatting sqref="N14:N16">
    <cfRule type="cellIs" dxfId="5" priority="9" operator="equal">
      <formula>"確認して✓をご選択ください"</formula>
    </cfRule>
    <cfRule type="containsBlanks" dxfId="4" priority="10">
      <formula>LEN(TRIM(N14))=0</formula>
    </cfRule>
  </conditionalFormatting>
  <conditionalFormatting sqref="R53:R54">
    <cfRule type="containsBlanks" dxfId="3" priority="2">
      <formula>LEN(TRIM(R53))=0</formula>
    </cfRule>
  </conditionalFormatting>
  <dataValidations count="2">
    <dataValidation type="list" allowBlank="1" showInputMessage="1" showErrorMessage="1" sqref="N14:N16" xr:uid="{00000000-0002-0000-1400-000000000000}">
      <formula1>"確認して✓をご選択ください,✓"</formula1>
    </dataValidation>
    <dataValidation type="list" allowBlank="1" showInputMessage="1" showErrorMessage="1" sqref="T14:W14" xr:uid="{00000000-0002-0000-1400-000001000000}">
      <formula1>#REF!</formula1>
    </dataValidation>
  </dataValidations>
  <hyperlinks>
    <hyperlink ref="R1:T1" location="'おわりに '!A1" display="おわりに＞" xr:uid="{00000000-0004-0000-1400-000000000000}"/>
    <hyperlink ref="A1:B1" location="入力シート!Print_Area" display="＜入力シートへ" xr:uid="{00000000-0004-0000-1400-000001000000}"/>
    <hyperlink ref="A1" location="はじめに!A1" display="＜はじめにへ" xr:uid="{00000000-0004-0000-1400-000002000000}"/>
    <hyperlink ref="A1:C1" location="入力シート!A1" display="＜入力シートへ" xr:uid="{00000000-0004-0000-1400-000003000000}"/>
  </hyperlinks>
  <pageMargins left="0.74803149606299213" right="0.27559055118110237" top="0.27559055118110237" bottom="0.31496062992125984" header="0.19685039370078741" footer="0.19685039370078741"/>
  <pageSetup paperSize="9" scale="74" orientation="landscape"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1" id="{808E3C41-C03F-4427-BCF3-E1DDF7B8C1F7}">
            <xm:f>はじめに!$AV$58&lt;&gt;"はい"</xm:f>
            <x14:dxf>
              <fill>
                <patternFill>
                  <bgColor theme="0" tint="-0.24994659260841701"/>
                </patternFill>
              </fill>
            </x14:dxf>
          </x14:cfRule>
          <xm:sqref>A2:T58</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8"/>
  <dimension ref="A1:AO56"/>
  <sheetViews>
    <sheetView showGridLines="0" view="pageBreakPreview" zoomScale="70" zoomScaleNormal="70" zoomScaleSheetLayoutView="70" zoomScalePageLayoutView="55" workbookViewId="0">
      <selection activeCell="AB25" sqref="AB25"/>
    </sheetView>
  </sheetViews>
  <sheetFormatPr defaultColWidth="9" defaultRowHeight="13.5" x14ac:dyDescent="0.15"/>
  <cols>
    <col min="1" max="1" width="1.875" style="464" customWidth="1"/>
    <col min="2" max="7" width="4.375" style="464" customWidth="1"/>
    <col min="8" max="31" width="5.625" style="464" customWidth="1"/>
    <col min="32" max="32" width="1.875" style="464" customWidth="1"/>
    <col min="33" max="34" width="9" style="464"/>
    <col min="35" max="37" width="9" style="464" hidden="1" customWidth="1"/>
    <col min="38" max="16384" width="9" style="464"/>
  </cols>
  <sheetData>
    <row r="1" spans="1:38" ht="20.100000000000001" customHeight="1" x14ac:dyDescent="0.15">
      <c r="A1" s="1670" t="s">
        <v>232</v>
      </c>
      <c r="B1" s="1670"/>
      <c r="C1" s="1670"/>
      <c r="D1" s="154"/>
      <c r="E1" s="1473"/>
      <c r="F1" s="1473"/>
      <c r="G1" s="1473"/>
      <c r="H1" s="1473"/>
      <c r="K1" s="465" t="s">
        <v>273</v>
      </c>
      <c r="L1" s="466"/>
      <c r="M1" s="467"/>
      <c r="N1" s="466"/>
      <c r="O1" s="466"/>
      <c r="P1" s="466"/>
      <c r="Q1" s="468">
        <f>SUM(AK14)</f>
        <v>1</v>
      </c>
      <c r="R1" s="465" t="s">
        <v>1</v>
      </c>
      <c r="T1" s="466"/>
      <c r="AD1" s="1765" t="s">
        <v>174</v>
      </c>
      <c r="AE1" s="1765"/>
      <c r="AF1" s="1765"/>
      <c r="AL1" s="469"/>
    </row>
    <row r="2" spans="1:38" x14ac:dyDescent="0.15">
      <c r="A2" s="470"/>
      <c r="B2" s="470"/>
      <c r="C2" s="470"/>
      <c r="D2" s="470"/>
      <c r="E2" s="470"/>
      <c r="F2" s="470"/>
      <c r="G2" s="470"/>
      <c r="H2" s="470"/>
      <c r="I2" s="470"/>
      <c r="J2" s="470"/>
      <c r="K2" s="470"/>
      <c r="L2" s="470"/>
      <c r="M2" s="470"/>
      <c r="N2" s="470"/>
      <c r="O2" s="470"/>
      <c r="P2" s="470"/>
      <c r="Q2" s="470"/>
      <c r="R2" s="470"/>
      <c r="S2" s="470"/>
      <c r="T2" s="470"/>
      <c r="U2" s="470"/>
      <c r="V2" s="470"/>
      <c r="W2" s="470"/>
      <c r="X2" s="470"/>
      <c r="Y2" s="470"/>
      <c r="Z2" s="470"/>
      <c r="AA2" s="470"/>
      <c r="AB2" s="470"/>
      <c r="AC2" s="471"/>
      <c r="AD2" s="1766" t="s">
        <v>252</v>
      </c>
      <c r="AE2" s="1766"/>
      <c r="AF2" s="471"/>
    </row>
    <row r="3" spans="1:38" ht="14.25" thickBot="1" x14ac:dyDescent="0.2">
      <c r="A3" s="470"/>
      <c r="B3" s="470"/>
      <c r="C3" s="470"/>
      <c r="D3" s="470"/>
      <c r="E3" s="470"/>
      <c r="F3" s="470"/>
      <c r="G3" s="470"/>
      <c r="H3" s="470"/>
      <c r="I3" s="470"/>
      <c r="J3" s="470"/>
      <c r="K3" s="470"/>
      <c r="L3" s="470"/>
      <c r="M3" s="472"/>
      <c r="N3" s="470"/>
      <c r="O3" s="470"/>
      <c r="P3" s="470"/>
      <c r="Q3" s="470"/>
      <c r="R3" s="472"/>
      <c r="S3" s="1767" t="s">
        <v>181</v>
      </c>
      <c r="T3" s="1767"/>
      <c r="U3" s="1767"/>
      <c r="V3" s="1767"/>
      <c r="W3" s="1767"/>
      <c r="X3" s="1767"/>
      <c r="Y3" s="1767"/>
      <c r="Z3" s="1767"/>
      <c r="AA3" s="1767"/>
      <c r="AB3" s="1767"/>
      <c r="AC3" s="1767"/>
      <c r="AD3" s="1767"/>
      <c r="AE3" s="470"/>
      <c r="AF3" s="470"/>
    </row>
    <row r="4" spans="1:38" ht="18.75" customHeight="1" x14ac:dyDescent="0.15">
      <c r="A4" s="473"/>
      <c r="B4" s="474"/>
      <c r="C4" s="474"/>
      <c r="D4" s="474"/>
      <c r="E4" s="474"/>
      <c r="F4" s="474"/>
      <c r="G4" s="474"/>
      <c r="H4" s="474"/>
      <c r="I4" s="474"/>
      <c r="J4" s="474"/>
      <c r="K4" s="474"/>
      <c r="L4" s="474"/>
      <c r="M4" s="474"/>
      <c r="N4" s="474"/>
      <c r="O4" s="474"/>
      <c r="P4" s="474"/>
      <c r="Q4" s="474"/>
      <c r="R4" s="474"/>
      <c r="S4" s="474"/>
      <c r="T4" s="474"/>
      <c r="U4" s="474"/>
      <c r="V4" s="474"/>
      <c r="W4" s="474"/>
      <c r="X4" s="1682" t="str">
        <f>IF(入力シート!E10="","",入力シート!E10)</f>
        <v/>
      </c>
      <c r="Y4" s="1682"/>
      <c r="Z4" s="1682"/>
      <c r="AA4" s="1682"/>
      <c r="AB4" s="1682"/>
      <c r="AC4" s="1682"/>
      <c r="AD4" s="1682"/>
      <c r="AE4" s="1682"/>
      <c r="AF4" s="475"/>
    </row>
    <row r="5" spans="1:38" ht="22.5" customHeight="1" x14ac:dyDescent="0.15">
      <c r="A5" s="476"/>
      <c r="B5" s="470"/>
      <c r="C5" s="470"/>
      <c r="D5" s="470"/>
      <c r="E5" s="470"/>
      <c r="F5" s="470"/>
      <c r="G5" s="470"/>
      <c r="H5" s="470"/>
      <c r="I5" s="470"/>
      <c r="J5" s="470"/>
      <c r="K5" s="470"/>
      <c r="L5" s="470"/>
      <c r="M5" s="470"/>
      <c r="N5" s="470"/>
      <c r="O5" s="470"/>
      <c r="P5" s="470"/>
      <c r="Q5" s="470"/>
      <c r="R5" s="470"/>
      <c r="S5" s="470"/>
      <c r="T5" s="470"/>
      <c r="U5" s="470"/>
      <c r="V5" s="470"/>
      <c r="W5" s="470"/>
      <c r="X5" s="1777" t="s">
        <v>182</v>
      </c>
      <c r="Y5" s="1777"/>
      <c r="Z5" s="1777"/>
      <c r="AA5" s="1777"/>
      <c r="AB5" s="1776" t="str">
        <f>IF(入力シート!E19="","",入力シート!E19)</f>
        <v/>
      </c>
      <c r="AC5" s="1776"/>
      <c r="AD5" s="1776"/>
      <c r="AE5" s="1776"/>
      <c r="AF5" s="477"/>
    </row>
    <row r="6" spans="1:38" ht="14.25" x14ac:dyDescent="0.15">
      <c r="A6" s="1754" t="s">
        <v>253</v>
      </c>
      <c r="B6" s="1755"/>
      <c r="C6" s="1755"/>
      <c r="D6" s="1755"/>
      <c r="E6" s="1755"/>
      <c r="F6" s="1755"/>
      <c r="G6" s="1755"/>
      <c r="H6" s="1755"/>
      <c r="I6" s="1755"/>
      <c r="J6" s="1755"/>
      <c r="K6" s="1755"/>
      <c r="L6" s="1755"/>
      <c r="M6" s="1755"/>
      <c r="N6" s="1755"/>
      <c r="O6" s="1755"/>
      <c r="P6" s="1755"/>
      <c r="Q6" s="1755"/>
      <c r="R6" s="1755"/>
      <c r="S6" s="1755"/>
      <c r="T6" s="1755"/>
      <c r="U6" s="1755"/>
      <c r="V6" s="1755"/>
      <c r="W6" s="1755"/>
      <c r="X6" s="1755"/>
      <c r="Y6" s="1755"/>
      <c r="Z6" s="1755"/>
      <c r="AA6" s="1755"/>
      <c r="AB6" s="1755"/>
      <c r="AC6" s="1755"/>
      <c r="AD6" s="1755"/>
      <c r="AE6" s="479"/>
      <c r="AF6" s="477"/>
    </row>
    <row r="7" spans="1:38" ht="14.25" x14ac:dyDescent="0.15">
      <c r="A7" s="478"/>
      <c r="B7" s="479"/>
      <c r="C7" s="479"/>
      <c r="D7" s="479"/>
      <c r="E7" s="479"/>
      <c r="F7" s="479"/>
      <c r="G7" s="479"/>
      <c r="H7" s="479"/>
      <c r="I7" s="479"/>
      <c r="J7" s="479"/>
      <c r="K7" s="479"/>
      <c r="L7" s="479"/>
      <c r="M7" s="479"/>
      <c r="N7" s="479"/>
      <c r="O7" s="479"/>
      <c r="P7" s="479"/>
      <c r="Q7" s="479"/>
      <c r="R7" s="479"/>
      <c r="S7" s="479"/>
      <c r="T7" s="479"/>
      <c r="U7" s="479"/>
      <c r="V7" s="479"/>
      <c r="W7" s="479"/>
      <c r="X7" s="479"/>
      <c r="Y7" s="479"/>
      <c r="Z7" s="479"/>
      <c r="AA7" s="479"/>
      <c r="AB7" s="479"/>
      <c r="AC7" s="479"/>
      <c r="AD7" s="479"/>
      <c r="AE7" s="479"/>
      <c r="AF7" s="477"/>
    </row>
    <row r="8" spans="1:38" ht="16.5" x14ac:dyDescent="0.15">
      <c r="A8" s="480"/>
      <c r="B8" s="481"/>
      <c r="C8" s="484" t="s">
        <v>254</v>
      </c>
      <c r="D8" s="482"/>
      <c r="E8" s="481"/>
      <c r="F8" s="470"/>
      <c r="G8" s="470"/>
      <c r="H8" s="470"/>
      <c r="I8" s="470"/>
      <c r="J8" s="481"/>
      <c r="K8" s="481"/>
      <c r="L8" s="481"/>
      <c r="M8" s="481"/>
      <c r="N8" s="481"/>
      <c r="O8" s="481"/>
      <c r="P8" s="481"/>
      <c r="Q8" s="481"/>
      <c r="R8" s="481"/>
      <c r="S8" s="481"/>
      <c r="T8" s="481"/>
      <c r="U8" s="481"/>
      <c r="V8" s="481"/>
      <c r="W8" s="481"/>
      <c r="X8" s="481"/>
      <c r="Y8" s="481"/>
      <c r="Z8" s="481"/>
      <c r="AA8" s="481"/>
      <c r="AB8" s="481"/>
      <c r="AC8" s="481"/>
      <c r="AD8" s="481"/>
      <c r="AE8" s="481"/>
      <c r="AF8" s="477"/>
    </row>
    <row r="9" spans="1:38" ht="16.5" x14ac:dyDescent="0.15">
      <c r="A9" s="483"/>
      <c r="B9" s="479"/>
      <c r="C9" s="484" t="s">
        <v>278</v>
      </c>
      <c r="D9" s="482"/>
      <c r="E9" s="479"/>
      <c r="F9" s="470"/>
      <c r="G9" s="479"/>
      <c r="H9" s="479"/>
      <c r="I9" s="479"/>
      <c r="J9" s="479"/>
      <c r="K9" s="479"/>
      <c r="L9" s="479"/>
      <c r="M9" s="479"/>
      <c r="N9" s="479"/>
      <c r="O9" s="479"/>
      <c r="P9" s="479"/>
      <c r="Q9" s="479"/>
      <c r="R9" s="479"/>
      <c r="S9" s="479"/>
      <c r="T9" s="479"/>
      <c r="U9" s="479"/>
      <c r="V9" s="479"/>
      <c r="W9" s="479"/>
      <c r="X9" s="479"/>
      <c r="Y9" s="479"/>
      <c r="Z9" s="479"/>
      <c r="AA9" s="479"/>
      <c r="AB9" s="479"/>
      <c r="AC9" s="479"/>
      <c r="AD9" s="479"/>
      <c r="AE9" s="479"/>
      <c r="AF9" s="477"/>
    </row>
    <row r="10" spans="1:38" ht="16.5" x14ac:dyDescent="0.15">
      <c r="A10" s="483"/>
      <c r="B10" s="479"/>
      <c r="C10" s="484" t="s">
        <v>279</v>
      </c>
      <c r="D10" s="482"/>
      <c r="E10" s="479"/>
      <c r="F10" s="470"/>
      <c r="G10" s="479"/>
      <c r="H10" s="479"/>
      <c r="I10" s="479"/>
      <c r="J10" s="479"/>
      <c r="K10" s="479"/>
      <c r="L10" s="479"/>
      <c r="M10" s="479"/>
      <c r="N10" s="479"/>
      <c r="O10" s="479"/>
      <c r="P10" s="479"/>
      <c r="Q10" s="479"/>
      <c r="R10" s="479"/>
      <c r="S10" s="479"/>
      <c r="T10" s="479"/>
      <c r="U10" s="479"/>
      <c r="V10" s="479"/>
      <c r="W10" s="479"/>
      <c r="X10" s="479"/>
      <c r="Y10" s="479"/>
      <c r="Z10" s="479"/>
      <c r="AA10" s="479"/>
      <c r="AB10" s="479"/>
      <c r="AC10" s="479"/>
      <c r="AD10" s="479"/>
      <c r="AE10" s="479"/>
      <c r="AF10" s="477"/>
    </row>
    <row r="11" spans="1:38" ht="16.5" x14ac:dyDescent="0.15">
      <c r="A11" s="483"/>
      <c r="B11" s="479"/>
      <c r="C11" s="401" t="s">
        <v>274</v>
      </c>
      <c r="D11" s="479"/>
      <c r="E11" s="479"/>
      <c r="F11" s="470"/>
      <c r="G11" s="479"/>
      <c r="H11" s="479"/>
      <c r="I11" s="479"/>
      <c r="J11" s="479"/>
      <c r="K11" s="479"/>
      <c r="L11" s="479"/>
      <c r="M11" s="479"/>
      <c r="N11" s="479"/>
      <c r="O11" s="479"/>
      <c r="P11" s="479"/>
      <c r="Q11" s="479"/>
      <c r="R11" s="479"/>
      <c r="S11" s="479"/>
      <c r="T11" s="479"/>
      <c r="U11" s="479"/>
      <c r="V11" s="479"/>
      <c r="W11" s="479"/>
      <c r="X11" s="479"/>
      <c r="Y11" s="479"/>
      <c r="Z11" s="479"/>
      <c r="AA11" s="479"/>
      <c r="AB11" s="479"/>
      <c r="AC11" s="479"/>
      <c r="AD11" s="479"/>
      <c r="AE11" s="479"/>
      <c r="AF11" s="477"/>
    </row>
    <row r="12" spans="1:38" ht="16.5" x14ac:dyDescent="0.15">
      <c r="A12" s="483"/>
      <c r="B12" s="479"/>
      <c r="C12" s="401"/>
      <c r="D12" s="479"/>
      <c r="E12" s="479"/>
      <c r="F12" s="470"/>
      <c r="G12" s="479"/>
      <c r="H12" s="479"/>
      <c r="I12" s="479"/>
      <c r="J12" s="479"/>
      <c r="K12" s="479"/>
      <c r="L12" s="479"/>
      <c r="M12" s="479"/>
      <c r="N12" s="479"/>
      <c r="O12" s="479"/>
      <c r="P12" s="479"/>
      <c r="Q12" s="479"/>
      <c r="R12" s="479"/>
      <c r="S12" s="479"/>
      <c r="T12" s="479"/>
      <c r="U12" s="479"/>
      <c r="V12" s="479"/>
      <c r="W12" s="479"/>
      <c r="X12" s="479"/>
      <c r="Y12" s="479"/>
      <c r="Z12" s="479"/>
      <c r="AA12" s="479"/>
      <c r="AB12" s="479"/>
      <c r="AC12" s="479"/>
      <c r="AD12" s="479"/>
      <c r="AE12" s="479"/>
      <c r="AF12" s="477"/>
    </row>
    <row r="13" spans="1:38" ht="20.25" thickBot="1" x14ac:dyDescent="0.2">
      <c r="A13" s="480"/>
      <c r="B13" s="481"/>
      <c r="C13" s="484" t="s">
        <v>375</v>
      </c>
      <c r="D13" s="482"/>
      <c r="E13" s="481"/>
      <c r="F13" s="470"/>
      <c r="G13" s="470"/>
      <c r="H13" s="470"/>
      <c r="I13" s="481"/>
      <c r="J13" s="481"/>
      <c r="K13" s="481"/>
      <c r="L13" s="481"/>
      <c r="M13" s="481"/>
      <c r="N13" s="481"/>
      <c r="O13" s="481"/>
      <c r="P13" s="481"/>
      <c r="Q13" s="481"/>
      <c r="R13" s="481"/>
      <c r="S13" s="481"/>
      <c r="T13" s="481"/>
      <c r="U13" s="481"/>
      <c r="V13" s="481"/>
      <c r="W13" s="481"/>
      <c r="X13" s="481"/>
      <c r="Y13" s="481"/>
      <c r="Z13" s="481"/>
      <c r="AA13" s="481"/>
      <c r="AB13" s="481"/>
      <c r="AC13" s="481"/>
      <c r="AD13" s="481"/>
      <c r="AE13" s="481"/>
      <c r="AF13" s="477"/>
      <c r="AI13" s="485" t="s">
        <v>169</v>
      </c>
      <c r="AJ13" s="485" t="s">
        <v>255</v>
      </c>
      <c r="AK13" s="485" t="s">
        <v>170</v>
      </c>
    </row>
    <row r="14" spans="1:38" ht="13.15" customHeight="1" thickBot="1" x14ac:dyDescent="0.2">
      <c r="A14" s="480"/>
      <c r="B14" s="481"/>
      <c r="C14" s="1768" t="s">
        <v>256</v>
      </c>
      <c r="D14" s="1769"/>
      <c r="E14" s="1769"/>
      <c r="F14" s="1769"/>
      <c r="G14" s="1769"/>
      <c r="H14" s="1769"/>
      <c r="I14" s="1769"/>
      <c r="J14" s="1769"/>
      <c r="K14" s="1769"/>
      <c r="L14" s="1769"/>
      <c r="M14" s="1769"/>
      <c r="N14" s="1769"/>
      <c r="O14" s="1770"/>
      <c r="P14" s="1771" t="str">
        <f>IF(入力シート!E54="","",入力シート!E54)</f>
        <v/>
      </c>
      <c r="Q14" s="1772"/>
      <c r="R14" s="1773"/>
      <c r="S14" s="1774" t="s">
        <v>257</v>
      </c>
      <c r="T14" s="1775"/>
      <c r="U14" s="1775"/>
      <c r="V14" s="1775"/>
      <c r="W14" s="1713" t="s">
        <v>368</v>
      </c>
      <c r="X14" s="1713"/>
      <c r="Y14" s="1713"/>
      <c r="Z14" s="1713"/>
      <c r="AA14" s="1713"/>
      <c r="AB14" s="1713"/>
      <c r="AC14" s="1713"/>
      <c r="AD14" s="1714"/>
      <c r="AE14" s="481"/>
      <c r="AF14" s="477"/>
      <c r="AI14" s="464">
        <v>1</v>
      </c>
      <c r="AJ14" s="464">
        <f>IF(OR(W14="",W14="確認して✓をご選択ください"),0,1)</f>
        <v>0</v>
      </c>
      <c r="AK14" s="464">
        <f>AI14-AJ14</f>
        <v>1</v>
      </c>
    </row>
    <row r="15" spans="1:38" x14ac:dyDescent="0.15">
      <c r="A15" s="480"/>
      <c r="B15" s="481"/>
      <c r="C15" s="481"/>
      <c r="D15" s="481"/>
      <c r="E15" s="481"/>
      <c r="F15" s="470"/>
      <c r="G15" s="470"/>
      <c r="H15" s="470"/>
      <c r="I15" s="470"/>
      <c r="J15" s="481"/>
      <c r="K15" s="481"/>
      <c r="L15" s="481"/>
      <c r="M15" s="481"/>
      <c r="N15" s="481"/>
      <c r="O15" s="481"/>
      <c r="P15" s="481"/>
      <c r="Q15" s="481"/>
      <c r="R15" s="481"/>
      <c r="S15" s="481"/>
      <c r="T15" s="481"/>
      <c r="U15" s="481"/>
      <c r="V15" s="481"/>
      <c r="W15" s="481"/>
      <c r="X15" s="481"/>
      <c r="Y15" s="481"/>
      <c r="Z15" s="481"/>
      <c r="AA15" s="481"/>
      <c r="AB15" s="481"/>
      <c r="AC15" s="481"/>
      <c r="AD15" s="481"/>
      <c r="AE15" s="481"/>
      <c r="AF15" s="477"/>
    </row>
    <row r="16" spans="1:38" ht="16.5" thickBot="1" x14ac:dyDescent="0.2">
      <c r="A16" s="476"/>
      <c r="B16" s="486" t="s">
        <v>258</v>
      </c>
      <c r="C16" s="470"/>
      <c r="D16" s="470"/>
      <c r="E16" s="470"/>
      <c r="F16" s="470"/>
      <c r="G16" s="470"/>
      <c r="H16" s="470"/>
      <c r="I16" s="470"/>
      <c r="J16" s="470"/>
      <c r="K16" s="470"/>
      <c r="L16" s="470"/>
      <c r="M16" s="470"/>
      <c r="N16" s="470"/>
      <c r="O16" s="470"/>
      <c r="P16" s="470"/>
      <c r="Q16" s="470"/>
      <c r="R16" s="470"/>
      <c r="S16" s="470"/>
      <c r="T16" s="470"/>
      <c r="U16" s="470"/>
      <c r="V16" s="470"/>
      <c r="W16" s="470"/>
      <c r="X16" s="470"/>
      <c r="Y16" s="470"/>
      <c r="Z16" s="470"/>
      <c r="AA16" s="470"/>
      <c r="AB16" s="470"/>
      <c r="AC16" s="470"/>
      <c r="AD16" s="470"/>
      <c r="AE16" s="470"/>
      <c r="AF16" s="477"/>
    </row>
    <row r="17" spans="1:41" x14ac:dyDescent="0.15">
      <c r="A17" s="476"/>
      <c r="B17" s="487"/>
      <c r="C17" s="488"/>
      <c r="D17" s="488"/>
      <c r="E17" s="488"/>
      <c r="F17" s="488"/>
      <c r="G17" s="489" t="s">
        <v>259</v>
      </c>
      <c r="H17" s="145"/>
      <c r="I17" s="146"/>
      <c r="J17" s="146"/>
      <c r="K17" s="147"/>
      <c r="L17" s="146"/>
      <c r="M17" s="146"/>
      <c r="N17" s="146"/>
      <c r="O17" s="146"/>
      <c r="P17" s="146"/>
      <c r="Q17" s="146"/>
      <c r="R17" s="146"/>
      <c r="S17" s="146"/>
      <c r="T17" s="146"/>
      <c r="U17" s="146"/>
      <c r="V17" s="146"/>
      <c r="W17" s="146"/>
      <c r="X17" s="146"/>
      <c r="Y17" s="146"/>
      <c r="Z17" s="146"/>
      <c r="AA17" s="146"/>
      <c r="AB17" s="146"/>
      <c r="AC17" s="146"/>
      <c r="AD17" s="146"/>
      <c r="AE17" s="148"/>
      <c r="AF17" s="477"/>
      <c r="AM17" s="485"/>
      <c r="AN17" s="485"/>
      <c r="AO17" s="485"/>
    </row>
    <row r="18" spans="1:41" ht="14.25" thickBot="1" x14ac:dyDescent="0.2">
      <c r="A18" s="476"/>
      <c r="B18" s="490"/>
      <c r="C18" s="491"/>
      <c r="D18" s="491"/>
      <c r="E18" s="491"/>
      <c r="F18" s="491"/>
      <c r="G18" s="492" t="s">
        <v>260</v>
      </c>
      <c r="H18" s="149"/>
      <c r="I18" s="150"/>
      <c r="J18" s="150"/>
      <c r="K18" s="150"/>
      <c r="L18" s="150"/>
      <c r="M18" s="150"/>
      <c r="N18" s="150"/>
      <c r="O18" s="150"/>
      <c r="P18" s="150"/>
      <c r="Q18" s="150"/>
      <c r="R18" s="150"/>
      <c r="S18" s="150"/>
      <c r="T18" s="150"/>
      <c r="U18" s="150"/>
      <c r="V18" s="150"/>
      <c r="W18" s="150"/>
      <c r="X18" s="150"/>
      <c r="Y18" s="150"/>
      <c r="Z18" s="150"/>
      <c r="AA18" s="150"/>
      <c r="AB18" s="150"/>
      <c r="AC18" s="150"/>
      <c r="AD18" s="150"/>
      <c r="AE18" s="151"/>
      <c r="AF18" s="477"/>
      <c r="AM18" s="485"/>
      <c r="AN18" s="485"/>
      <c r="AO18" s="485"/>
    </row>
    <row r="19" spans="1:41" x14ac:dyDescent="0.15">
      <c r="A19" s="476"/>
      <c r="B19" s="1778" t="s">
        <v>261</v>
      </c>
      <c r="C19" s="1779"/>
      <c r="D19" s="1779"/>
      <c r="E19" s="1779"/>
      <c r="F19" s="1779"/>
      <c r="G19" s="1780"/>
      <c r="H19" s="493"/>
      <c r="I19" s="494"/>
      <c r="J19" s="494"/>
      <c r="K19" s="494"/>
      <c r="L19" s="494"/>
      <c r="M19" s="494"/>
      <c r="N19" s="494"/>
      <c r="O19" s="494"/>
      <c r="P19" s="494"/>
      <c r="Q19" s="494"/>
      <c r="R19" s="494"/>
      <c r="S19" s="494"/>
      <c r="T19" s="494"/>
      <c r="U19" s="494"/>
      <c r="V19" s="494"/>
      <c r="W19" s="494"/>
      <c r="X19" s="494"/>
      <c r="Y19" s="494"/>
      <c r="Z19" s="494"/>
      <c r="AA19" s="494"/>
      <c r="AB19" s="494"/>
      <c r="AC19" s="494"/>
      <c r="AD19" s="494"/>
      <c r="AE19" s="495"/>
      <c r="AF19" s="477"/>
    </row>
    <row r="20" spans="1:41" x14ac:dyDescent="0.15">
      <c r="A20" s="476"/>
      <c r="B20" s="1759"/>
      <c r="C20" s="1760"/>
      <c r="D20" s="1760"/>
      <c r="E20" s="1760"/>
      <c r="F20" s="1760"/>
      <c r="G20" s="1761"/>
      <c r="H20" s="496"/>
      <c r="I20" s="497"/>
      <c r="J20" s="497"/>
      <c r="K20" s="497"/>
      <c r="L20" s="497"/>
      <c r="M20" s="497"/>
      <c r="N20" s="497"/>
      <c r="O20" s="497"/>
      <c r="P20" s="497"/>
      <c r="Q20" s="497"/>
      <c r="R20" s="497"/>
      <c r="S20" s="497"/>
      <c r="T20" s="497"/>
      <c r="U20" s="497"/>
      <c r="V20" s="497"/>
      <c r="W20" s="497"/>
      <c r="X20" s="497"/>
      <c r="Y20" s="497"/>
      <c r="Z20" s="497"/>
      <c r="AA20" s="497"/>
      <c r="AB20" s="497"/>
      <c r="AC20" s="497"/>
      <c r="AD20" s="497"/>
      <c r="AE20" s="498"/>
      <c r="AF20" s="477"/>
    </row>
    <row r="21" spans="1:41" x14ac:dyDescent="0.15">
      <c r="A21" s="476"/>
      <c r="B21" s="1762"/>
      <c r="C21" s="1763"/>
      <c r="D21" s="1763"/>
      <c r="E21" s="1763"/>
      <c r="F21" s="1763"/>
      <c r="G21" s="1764"/>
      <c r="H21" s="499"/>
      <c r="I21" s="500"/>
      <c r="J21" s="500"/>
      <c r="K21" s="500"/>
      <c r="L21" s="500"/>
      <c r="M21" s="500"/>
      <c r="N21" s="500"/>
      <c r="O21" s="500"/>
      <c r="P21" s="500"/>
      <c r="Q21" s="500"/>
      <c r="R21" s="500"/>
      <c r="S21" s="500"/>
      <c r="T21" s="500"/>
      <c r="U21" s="500"/>
      <c r="V21" s="500"/>
      <c r="W21" s="500"/>
      <c r="X21" s="500"/>
      <c r="Y21" s="500"/>
      <c r="Z21" s="500"/>
      <c r="AA21" s="500"/>
      <c r="AB21" s="500"/>
      <c r="AC21" s="500"/>
      <c r="AD21" s="500"/>
      <c r="AE21" s="501"/>
      <c r="AF21" s="477"/>
    </row>
    <row r="22" spans="1:41" x14ac:dyDescent="0.15">
      <c r="A22" s="476"/>
      <c r="B22" s="1784" t="s">
        <v>358</v>
      </c>
      <c r="C22" s="1779"/>
      <c r="D22" s="1779"/>
      <c r="E22" s="1779"/>
      <c r="F22" s="1779"/>
      <c r="G22" s="1780"/>
      <c r="H22" s="493"/>
      <c r="I22" s="494"/>
      <c r="J22" s="494"/>
      <c r="K22" s="494"/>
      <c r="L22" s="494"/>
      <c r="M22" s="494"/>
      <c r="N22" s="494"/>
      <c r="O22" s="494"/>
      <c r="P22" s="494"/>
      <c r="Q22" s="494"/>
      <c r="R22" s="494"/>
      <c r="S22" s="494"/>
      <c r="T22" s="494"/>
      <c r="U22" s="494"/>
      <c r="V22" s="494"/>
      <c r="W22" s="494"/>
      <c r="X22" s="494"/>
      <c r="Y22" s="494"/>
      <c r="Z22" s="494"/>
      <c r="AA22" s="494"/>
      <c r="AB22" s="494"/>
      <c r="AC22" s="494"/>
      <c r="AD22" s="494"/>
      <c r="AE22" s="495"/>
      <c r="AF22" s="477"/>
    </row>
    <row r="23" spans="1:41" x14ac:dyDescent="0.15">
      <c r="A23" s="476"/>
      <c r="B23" s="1759"/>
      <c r="C23" s="1760"/>
      <c r="D23" s="1760"/>
      <c r="E23" s="1760"/>
      <c r="F23" s="1760"/>
      <c r="G23" s="1761"/>
      <c r="H23" s="496"/>
      <c r="I23" s="497"/>
      <c r="J23" s="497"/>
      <c r="K23" s="497"/>
      <c r="L23" s="497"/>
      <c r="M23" s="497"/>
      <c r="N23" s="497"/>
      <c r="O23" s="497"/>
      <c r="P23" s="497"/>
      <c r="Q23" s="497"/>
      <c r="R23" s="497"/>
      <c r="S23" s="497"/>
      <c r="T23" s="497"/>
      <c r="U23" s="497"/>
      <c r="V23" s="497"/>
      <c r="W23" s="497"/>
      <c r="X23" s="497"/>
      <c r="Y23" s="497"/>
      <c r="Z23" s="497"/>
      <c r="AA23" s="497"/>
      <c r="AB23" s="497"/>
      <c r="AC23" s="497"/>
      <c r="AD23" s="497"/>
      <c r="AE23" s="498"/>
      <c r="AF23" s="477"/>
    </row>
    <row r="24" spans="1:41" x14ac:dyDescent="0.15">
      <c r="A24" s="476"/>
      <c r="B24" s="1762"/>
      <c r="C24" s="1763"/>
      <c r="D24" s="1763"/>
      <c r="E24" s="1763"/>
      <c r="F24" s="1763"/>
      <c r="G24" s="1764"/>
      <c r="H24" s="499"/>
      <c r="I24" s="500"/>
      <c r="J24" s="500"/>
      <c r="K24" s="500"/>
      <c r="L24" s="500"/>
      <c r="M24" s="500"/>
      <c r="N24" s="500"/>
      <c r="O24" s="500"/>
      <c r="P24" s="500"/>
      <c r="Q24" s="500"/>
      <c r="R24" s="500"/>
      <c r="S24" s="500"/>
      <c r="T24" s="500"/>
      <c r="U24" s="500"/>
      <c r="V24" s="500"/>
      <c r="W24" s="500"/>
      <c r="X24" s="500"/>
      <c r="Y24" s="500"/>
      <c r="Z24" s="500"/>
      <c r="AA24" s="500"/>
      <c r="AB24" s="500"/>
      <c r="AC24" s="500"/>
      <c r="AD24" s="500"/>
      <c r="AE24" s="501"/>
      <c r="AF24" s="477"/>
    </row>
    <row r="25" spans="1:41" ht="13.15" customHeight="1" x14ac:dyDescent="0.15">
      <c r="A25" s="476"/>
      <c r="B25" s="1785" t="s">
        <v>359</v>
      </c>
      <c r="C25" s="1760"/>
      <c r="D25" s="1760"/>
      <c r="E25" s="1760"/>
      <c r="F25" s="1760"/>
      <c r="G25" s="1761"/>
      <c r="H25" s="496"/>
      <c r="I25" s="497"/>
      <c r="J25" s="497"/>
      <c r="K25" s="497"/>
      <c r="L25" s="497"/>
      <c r="M25" s="497"/>
      <c r="N25" s="497"/>
      <c r="O25" s="497"/>
      <c r="P25" s="497"/>
      <c r="Q25" s="497"/>
      <c r="R25" s="497"/>
      <c r="S25" s="497"/>
      <c r="T25" s="497"/>
      <c r="U25" s="497"/>
      <c r="V25" s="497"/>
      <c r="W25" s="497"/>
      <c r="X25" s="497"/>
      <c r="Y25" s="497"/>
      <c r="Z25" s="497"/>
      <c r="AA25" s="497"/>
      <c r="AB25" s="497"/>
      <c r="AC25" s="497"/>
      <c r="AD25" s="497"/>
      <c r="AE25" s="498"/>
      <c r="AF25" s="477"/>
    </row>
    <row r="26" spans="1:41" ht="13.15" customHeight="1" x14ac:dyDescent="0.15">
      <c r="A26" s="476"/>
      <c r="B26" s="1759"/>
      <c r="C26" s="1760"/>
      <c r="D26" s="1760"/>
      <c r="E26" s="1760"/>
      <c r="F26" s="1760"/>
      <c r="G26" s="1761"/>
      <c r="H26" s="496"/>
      <c r="I26" s="497"/>
      <c r="J26" s="497"/>
      <c r="K26" s="497"/>
      <c r="L26" s="497"/>
      <c r="M26" s="497"/>
      <c r="N26" s="497"/>
      <c r="O26" s="497"/>
      <c r="P26" s="497"/>
      <c r="Q26" s="497"/>
      <c r="R26" s="497"/>
      <c r="S26" s="497"/>
      <c r="T26" s="497"/>
      <c r="U26" s="497"/>
      <c r="V26" s="497"/>
      <c r="W26" s="497"/>
      <c r="X26" s="497"/>
      <c r="Y26" s="497"/>
      <c r="Z26" s="497"/>
      <c r="AA26" s="497"/>
      <c r="AB26" s="497"/>
      <c r="AC26" s="497"/>
      <c r="AD26" s="497"/>
      <c r="AE26" s="498"/>
      <c r="AF26" s="477"/>
    </row>
    <row r="27" spans="1:41" ht="13.15" customHeight="1" thickBot="1" x14ac:dyDescent="0.2">
      <c r="A27" s="476"/>
      <c r="B27" s="1781"/>
      <c r="C27" s="1782"/>
      <c r="D27" s="1782"/>
      <c r="E27" s="1782"/>
      <c r="F27" s="1782"/>
      <c r="G27" s="1783"/>
      <c r="H27" s="502"/>
      <c r="I27" s="503"/>
      <c r="J27" s="503"/>
      <c r="K27" s="503"/>
      <c r="L27" s="503"/>
      <c r="M27" s="503"/>
      <c r="N27" s="503"/>
      <c r="O27" s="503"/>
      <c r="P27" s="503"/>
      <c r="Q27" s="503"/>
      <c r="R27" s="503"/>
      <c r="S27" s="503"/>
      <c r="T27" s="503"/>
      <c r="U27" s="503"/>
      <c r="V27" s="503"/>
      <c r="W27" s="503"/>
      <c r="X27" s="503"/>
      <c r="Y27" s="503"/>
      <c r="Z27" s="503"/>
      <c r="AA27" s="503"/>
      <c r="AB27" s="503"/>
      <c r="AC27" s="503"/>
      <c r="AD27" s="503"/>
      <c r="AE27" s="504"/>
      <c r="AF27" s="477"/>
    </row>
    <row r="28" spans="1:41" ht="13.15" customHeight="1" x14ac:dyDescent="0.15">
      <c r="A28" s="476"/>
      <c r="B28" s="1756" t="s">
        <v>262</v>
      </c>
      <c r="C28" s="1757"/>
      <c r="D28" s="1757"/>
      <c r="E28" s="1757"/>
      <c r="F28" s="1757"/>
      <c r="G28" s="1758"/>
      <c r="H28" s="505"/>
      <c r="I28" s="506"/>
      <c r="J28" s="506"/>
      <c r="K28" s="506"/>
      <c r="L28" s="506"/>
      <c r="M28" s="506"/>
      <c r="N28" s="506"/>
      <c r="O28" s="506"/>
      <c r="P28" s="506"/>
      <c r="Q28" s="506"/>
      <c r="R28" s="506"/>
      <c r="S28" s="506"/>
      <c r="T28" s="506"/>
      <c r="U28" s="506"/>
      <c r="V28" s="506"/>
      <c r="W28" s="506"/>
      <c r="X28" s="506"/>
      <c r="Y28" s="506"/>
      <c r="Z28" s="506"/>
      <c r="AA28" s="506"/>
      <c r="AB28" s="506"/>
      <c r="AC28" s="506"/>
      <c r="AD28" s="506"/>
      <c r="AE28" s="507"/>
      <c r="AF28" s="477"/>
    </row>
    <row r="29" spans="1:41" x14ac:dyDescent="0.15">
      <c r="A29" s="476"/>
      <c r="B29" s="1759"/>
      <c r="C29" s="1760"/>
      <c r="D29" s="1760"/>
      <c r="E29" s="1760"/>
      <c r="F29" s="1760"/>
      <c r="G29" s="1761"/>
      <c r="H29" s="496"/>
      <c r="I29" s="497"/>
      <c r="J29" s="497"/>
      <c r="K29" s="497"/>
      <c r="L29" s="497"/>
      <c r="M29" s="497"/>
      <c r="N29" s="497"/>
      <c r="O29" s="497"/>
      <c r="P29" s="497"/>
      <c r="Q29" s="497"/>
      <c r="R29" s="497"/>
      <c r="S29" s="497"/>
      <c r="T29" s="497"/>
      <c r="U29" s="497"/>
      <c r="V29" s="497"/>
      <c r="W29" s="497"/>
      <c r="X29" s="497"/>
      <c r="Y29" s="497"/>
      <c r="Z29" s="497"/>
      <c r="AA29" s="497"/>
      <c r="AB29" s="497"/>
      <c r="AC29" s="497"/>
      <c r="AD29" s="497"/>
      <c r="AE29" s="498"/>
      <c r="AF29" s="477"/>
    </row>
    <row r="30" spans="1:41" x14ac:dyDescent="0.15">
      <c r="A30" s="476"/>
      <c r="B30" s="1762"/>
      <c r="C30" s="1763"/>
      <c r="D30" s="1763"/>
      <c r="E30" s="1763"/>
      <c r="F30" s="1763"/>
      <c r="G30" s="1764"/>
      <c r="H30" s="499"/>
      <c r="I30" s="500"/>
      <c r="J30" s="500"/>
      <c r="K30" s="500"/>
      <c r="L30" s="500"/>
      <c r="M30" s="500"/>
      <c r="N30" s="500"/>
      <c r="O30" s="500"/>
      <c r="P30" s="500"/>
      <c r="Q30" s="500"/>
      <c r="R30" s="500"/>
      <c r="S30" s="500"/>
      <c r="T30" s="500"/>
      <c r="U30" s="500"/>
      <c r="V30" s="500"/>
      <c r="W30" s="500"/>
      <c r="X30" s="500"/>
      <c r="Y30" s="500"/>
      <c r="Z30" s="500"/>
      <c r="AA30" s="500"/>
      <c r="AB30" s="500"/>
      <c r="AC30" s="500"/>
      <c r="AD30" s="500"/>
      <c r="AE30" s="501"/>
      <c r="AF30" s="477"/>
    </row>
    <row r="31" spans="1:41" x14ac:dyDescent="0.15">
      <c r="A31" s="476"/>
      <c r="B31" s="1778" t="s">
        <v>263</v>
      </c>
      <c r="C31" s="1779"/>
      <c r="D31" s="1779"/>
      <c r="E31" s="1779"/>
      <c r="F31" s="1779"/>
      <c r="G31" s="1780"/>
      <c r="H31" s="493"/>
      <c r="I31" s="494"/>
      <c r="J31" s="494"/>
      <c r="K31" s="494"/>
      <c r="L31" s="494"/>
      <c r="M31" s="494"/>
      <c r="N31" s="494"/>
      <c r="O31" s="494"/>
      <c r="P31" s="494"/>
      <c r="Q31" s="494"/>
      <c r="R31" s="494"/>
      <c r="S31" s="494"/>
      <c r="T31" s="494"/>
      <c r="U31" s="494"/>
      <c r="V31" s="494"/>
      <c r="W31" s="494"/>
      <c r="X31" s="494"/>
      <c r="Y31" s="494"/>
      <c r="Z31" s="494"/>
      <c r="AA31" s="494"/>
      <c r="AB31" s="494"/>
      <c r="AC31" s="494"/>
      <c r="AD31" s="494"/>
      <c r="AE31" s="495"/>
      <c r="AF31" s="477"/>
    </row>
    <row r="32" spans="1:41" x14ac:dyDescent="0.15">
      <c r="A32" s="476"/>
      <c r="B32" s="1759"/>
      <c r="C32" s="1760"/>
      <c r="D32" s="1760"/>
      <c r="E32" s="1760"/>
      <c r="F32" s="1760"/>
      <c r="G32" s="1761"/>
      <c r="H32" s="496"/>
      <c r="I32" s="497"/>
      <c r="J32" s="497"/>
      <c r="K32" s="497"/>
      <c r="L32" s="497"/>
      <c r="M32" s="497"/>
      <c r="N32" s="497"/>
      <c r="O32" s="497"/>
      <c r="P32" s="497"/>
      <c r="Q32" s="497"/>
      <c r="R32" s="497"/>
      <c r="S32" s="497"/>
      <c r="T32" s="497"/>
      <c r="U32" s="497"/>
      <c r="V32" s="497"/>
      <c r="W32" s="497"/>
      <c r="X32" s="497"/>
      <c r="Y32" s="497"/>
      <c r="Z32" s="497"/>
      <c r="AA32" s="497"/>
      <c r="AB32" s="497"/>
      <c r="AC32" s="497"/>
      <c r="AD32" s="497"/>
      <c r="AE32" s="498"/>
      <c r="AF32" s="477"/>
    </row>
    <row r="33" spans="1:32" x14ac:dyDescent="0.15">
      <c r="A33" s="476"/>
      <c r="B33" s="1762"/>
      <c r="C33" s="1763"/>
      <c r="D33" s="1763"/>
      <c r="E33" s="1763"/>
      <c r="F33" s="1763"/>
      <c r="G33" s="1764"/>
      <c r="H33" s="499"/>
      <c r="I33" s="500"/>
      <c r="J33" s="500"/>
      <c r="K33" s="500"/>
      <c r="L33" s="500"/>
      <c r="M33" s="500"/>
      <c r="N33" s="500"/>
      <c r="O33" s="500"/>
      <c r="P33" s="500"/>
      <c r="Q33" s="500"/>
      <c r="R33" s="500"/>
      <c r="S33" s="500"/>
      <c r="T33" s="500"/>
      <c r="U33" s="500"/>
      <c r="V33" s="500"/>
      <c r="W33" s="500"/>
      <c r="X33" s="500"/>
      <c r="Y33" s="500"/>
      <c r="Z33" s="500"/>
      <c r="AA33" s="500"/>
      <c r="AB33" s="500"/>
      <c r="AC33" s="500"/>
      <c r="AD33" s="500"/>
      <c r="AE33" s="501"/>
      <c r="AF33" s="477"/>
    </row>
    <row r="34" spans="1:32" x14ac:dyDescent="0.15">
      <c r="A34" s="476"/>
      <c r="B34" s="1778" t="s">
        <v>264</v>
      </c>
      <c r="C34" s="1779"/>
      <c r="D34" s="1779"/>
      <c r="E34" s="1779"/>
      <c r="F34" s="1779"/>
      <c r="G34" s="1780"/>
      <c r="H34" s="493"/>
      <c r="I34" s="494"/>
      <c r="J34" s="494"/>
      <c r="K34" s="494"/>
      <c r="L34" s="494"/>
      <c r="M34" s="494"/>
      <c r="N34" s="494"/>
      <c r="O34" s="494"/>
      <c r="P34" s="494"/>
      <c r="Q34" s="494"/>
      <c r="R34" s="494"/>
      <c r="S34" s="494"/>
      <c r="T34" s="494"/>
      <c r="U34" s="494"/>
      <c r="V34" s="494"/>
      <c r="W34" s="494"/>
      <c r="X34" s="494"/>
      <c r="Y34" s="494"/>
      <c r="Z34" s="494"/>
      <c r="AA34" s="494"/>
      <c r="AB34" s="494"/>
      <c r="AC34" s="494"/>
      <c r="AD34" s="494"/>
      <c r="AE34" s="495"/>
      <c r="AF34" s="477"/>
    </row>
    <row r="35" spans="1:32" x14ac:dyDescent="0.15">
      <c r="A35" s="476"/>
      <c r="B35" s="1759"/>
      <c r="C35" s="1760"/>
      <c r="D35" s="1760"/>
      <c r="E35" s="1760"/>
      <c r="F35" s="1760"/>
      <c r="G35" s="1761"/>
      <c r="H35" s="496"/>
      <c r="I35" s="497"/>
      <c r="J35" s="497"/>
      <c r="K35" s="497"/>
      <c r="L35" s="497"/>
      <c r="M35" s="497"/>
      <c r="N35" s="497"/>
      <c r="O35" s="497"/>
      <c r="P35" s="497"/>
      <c r="Q35" s="497"/>
      <c r="R35" s="497"/>
      <c r="S35" s="497"/>
      <c r="T35" s="497"/>
      <c r="U35" s="497"/>
      <c r="V35" s="497"/>
      <c r="W35" s="497"/>
      <c r="X35" s="497"/>
      <c r="Y35" s="497"/>
      <c r="Z35" s="497"/>
      <c r="AA35" s="497"/>
      <c r="AB35" s="497"/>
      <c r="AC35" s="497"/>
      <c r="AD35" s="497"/>
      <c r="AE35" s="498"/>
      <c r="AF35" s="477"/>
    </row>
    <row r="36" spans="1:32" x14ac:dyDescent="0.15">
      <c r="A36" s="476"/>
      <c r="B36" s="1762"/>
      <c r="C36" s="1763"/>
      <c r="D36" s="1763"/>
      <c r="E36" s="1763"/>
      <c r="F36" s="1763"/>
      <c r="G36" s="1764"/>
      <c r="H36" s="499"/>
      <c r="I36" s="500"/>
      <c r="J36" s="500"/>
      <c r="K36" s="500"/>
      <c r="L36" s="500"/>
      <c r="M36" s="500"/>
      <c r="N36" s="500"/>
      <c r="O36" s="500"/>
      <c r="P36" s="500"/>
      <c r="Q36" s="500"/>
      <c r="R36" s="500"/>
      <c r="S36" s="500"/>
      <c r="T36" s="500"/>
      <c r="U36" s="500"/>
      <c r="V36" s="500"/>
      <c r="W36" s="500"/>
      <c r="X36" s="500"/>
      <c r="Y36" s="500"/>
      <c r="Z36" s="500"/>
      <c r="AA36" s="500"/>
      <c r="AB36" s="500"/>
      <c r="AC36" s="500"/>
      <c r="AD36" s="500"/>
      <c r="AE36" s="501"/>
      <c r="AF36" s="477"/>
    </row>
    <row r="37" spans="1:32" x14ac:dyDescent="0.15">
      <c r="A37" s="476"/>
      <c r="B37" s="1778" t="s">
        <v>265</v>
      </c>
      <c r="C37" s="1779"/>
      <c r="D37" s="1779"/>
      <c r="E37" s="1779"/>
      <c r="F37" s="1779"/>
      <c r="G37" s="1780"/>
      <c r="H37" s="493"/>
      <c r="I37" s="494"/>
      <c r="J37" s="494"/>
      <c r="K37" s="494"/>
      <c r="L37" s="494"/>
      <c r="M37" s="494"/>
      <c r="N37" s="494"/>
      <c r="O37" s="494"/>
      <c r="P37" s="494"/>
      <c r="Q37" s="494"/>
      <c r="R37" s="494"/>
      <c r="S37" s="494"/>
      <c r="T37" s="494"/>
      <c r="U37" s="494"/>
      <c r="V37" s="494"/>
      <c r="W37" s="494"/>
      <c r="X37" s="494"/>
      <c r="Y37" s="494"/>
      <c r="Z37" s="494"/>
      <c r="AA37" s="494"/>
      <c r="AB37" s="494"/>
      <c r="AC37" s="494"/>
      <c r="AD37" s="494"/>
      <c r="AE37" s="495"/>
      <c r="AF37" s="477"/>
    </row>
    <row r="38" spans="1:32" x14ac:dyDescent="0.15">
      <c r="A38" s="476"/>
      <c r="B38" s="1759"/>
      <c r="C38" s="1760"/>
      <c r="D38" s="1760"/>
      <c r="E38" s="1760"/>
      <c r="F38" s="1760"/>
      <c r="G38" s="1761"/>
      <c r="H38" s="496"/>
      <c r="I38" s="497"/>
      <c r="J38" s="497"/>
      <c r="K38" s="497"/>
      <c r="L38" s="497"/>
      <c r="M38" s="497"/>
      <c r="N38" s="497"/>
      <c r="O38" s="497"/>
      <c r="P38" s="497"/>
      <c r="Q38" s="497"/>
      <c r="R38" s="497"/>
      <c r="S38" s="497"/>
      <c r="T38" s="497"/>
      <c r="U38" s="497"/>
      <c r="V38" s="497"/>
      <c r="W38" s="497"/>
      <c r="X38" s="497"/>
      <c r="Y38" s="497"/>
      <c r="Z38" s="497"/>
      <c r="AA38" s="497"/>
      <c r="AB38" s="497"/>
      <c r="AC38" s="497"/>
      <c r="AD38" s="497"/>
      <c r="AE38" s="498"/>
      <c r="AF38" s="477"/>
    </row>
    <row r="39" spans="1:32" x14ac:dyDescent="0.15">
      <c r="A39" s="476"/>
      <c r="B39" s="1762"/>
      <c r="C39" s="1763"/>
      <c r="D39" s="1763"/>
      <c r="E39" s="1763"/>
      <c r="F39" s="1763"/>
      <c r="G39" s="1764"/>
      <c r="H39" s="499"/>
      <c r="I39" s="500"/>
      <c r="J39" s="500"/>
      <c r="K39" s="500"/>
      <c r="L39" s="500"/>
      <c r="M39" s="500"/>
      <c r="N39" s="500"/>
      <c r="O39" s="500"/>
      <c r="P39" s="500"/>
      <c r="Q39" s="500"/>
      <c r="R39" s="500"/>
      <c r="S39" s="500"/>
      <c r="T39" s="500"/>
      <c r="U39" s="500"/>
      <c r="V39" s="500"/>
      <c r="W39" s="500"/>
      <c r="X39" s="500"/>
      <c r="Y39" s="500"/>
      <c r="Z39" s="500"/>
      <c r="AA39" s="500"/>
      <c r="AB39" s="500"/>
      <c r="AC39" s="500"/>
      <c r="AD39" s="500"/>
      <c r="AE39" s="501"/>
      <c r="AF39" s="477"/>
    </row>
    <row r="40" spans="1:32" x14ac:dyDescent="0.15">
      <c r="A40" s="476"/>
      <c r="B40" s="1778" t="s">
        <v>266</v>
      </c>
      <c r="C40" s="1779"/>
      <c r="D40" s="1779"/>
      <c r="E40" s="1779"/>
      <c r="F40" s="1779"/>
      <c r="G40" s="1780"/>
      <c r="H40" s="493"/>
      <c r="I40" s="494"/>
      <c r="J40" s="494"/>
      <c r="K40" s="494"/>
      <c r="L40" s="494"/>
      <c r="M40" s="494"/>
      <c r="N40" s="494"/>
      <c r="O40" s="494"/>
      <c r="P40" s="494"/>
      <c r="Q40" s="494"/>
      <c r="R40" s="494"/>
      <c r="S40" s="494"/>
      <c r="T40" s="494"/>
      <c r="U40" s="494"/>
      <c r="V40" s="494"/>
      <c r="W40" s="494"/>
      <c r="X40" s="494"/>
      <c r="Y40" s="494"/>
      <c r="Z40" s="494"/>
      <c r="AA40" s="494"/>
      <c r="AB40" s="494"/>
      <c r="AC40" s="494"/>
      <c r="AD40" s="494"/>
      <c r="AE40" s="495"/>
      <c r="AF40" s="477"/>
    </row>
    <row r="41" spans="1:32" x14ac:dyDescent="0.15">
      <c r="A41" s="476"/>
      <c r="B41" s="1759"/>
      <c r="C41" s="1760"/>
      <c r="D41" s="1760"/>
      <c r="E41" s="1760"/>
      <c r="F41" s="1760"/>
      <c r="G41" s="1761"/>
      <c r="H41" s="496"/>
      <c r="I41" s="497"/>
      <c r="J41" s="497"/>
      <c r="K41" s="497"/>
      <c r="L41" s="497"/>
      <c r="M41" s="497"/>
      <c r="N41" s="497"/>
      <c r="O41" s="497"/>
      <c r="P41" s="497"/>
      <c r="Q41" s="497"/>
      <c r="R41" s="497"/>
      <c r="S41" s="497"/>
      <c r="T41" s="497"/>
      <c r="U41" s="497"/>
      <c r="V41" s="497"/>
      <c r="W41" s="497"/>
      <c r="X41" s="497"/>
      <c r="Y41" s="497"/>
      <c r="Z41" s="497"/>
      <c r="AA41" s="497"/>
      <c r="AB41" s="497"/>
      <c r="AC41" s="497"/>
      <c r="AD41" s="497"/>
      <c r="AE41" s="498"/>
      <c r="AF41" s="477"/>
    </row>
    <row r="42" spans="1:32" x14ac:dyDescent="0.15">
      <c r="A42" s="476"/>
      <c r="B42" s="1762"/>
      <c r="C42" s="1763"/>
      <c r="D42" s="1763"/>
      <c r="E42" s="1763"/>
      <c r="F42" s="1763"/>
      <c r="G42" s="1764"/>
      <c r="H42" s="499"/>
      <c r="I42" s="500"/>
      <c r="J42" s="500"/>
      <c r="K42" s="500"/>
      <c r="L42" s="500"/>
      <c r="M42" s="500"/>
      <c r="N42" s="500"/>
      <c r="O42" s="500"/>
      <c r="P42" s="500"/>
      <c r="Q42" s="500"/>
      <c r="R42" s="500"/>
      <c r="S42" s="500"/>
      <c r="T42" s="500"/>
      <c r="U42" s="500"/>
      <c r="V42" s="500"/>
      <c r="W42" s="500"/>
      <c r="X42" s="500"/>
      <c r="Y42" s="500"/>
      <c r="Z42" s="500"/>
      <c r="AA42" s="500"/>
      <c r="AB42" s="500"/>
      <c r="AC42" s="500"/>
      <c r="AD42" s="500"/>
      <c r="AE42" s="501"/>
      <c r="AF42" s="477"/>
    </row>
    <row r="43" spans="1:32" x14ac:dyDescent="0.15">
      <c r="A43" s="476"/>
      <c r="B43" s="1778" t="s">
        <v>267</v>
      </c>
      <c r="C43" s="1779"/>
      <c r="D43" s="1779"/>
      <c r="E43" s="1779"/>
      <c r="F43" s="1779"/>
      <c r="G43" s="1780"/>
      <c r="H43" s="493"/>
      <c r="I43" s="494"/>
      <c r="J43" s="494"/>
      <c r="K43" s="494"/>
      <c r="L43" s="494"/>
      <c r="M43" s="494"/>
      <c r="N43" s="494"/>
      <c r="O43" s="494"/>
      <c r="P43" s="494"/>
      <c r="Q43" s="494"/>
      <c r="R43" s="494"/>
      <c r="S43" s="494"/>
      <c r="T43" s="494"/>
      <c r="U43" s="494"/>
      <c r="V43" s="494"/>
      <c r="W43" s="494"/>
      <c r="X43" s="494"/>
      <c r="Y43" s="494"/>
      <c r="Z43" s="494"/>
      <c r="AA43" s="494"/>
      <c r="AB43" s="494"/>
      <c r="AC43" s="494"/>
      <c r="AD43" s="494"/>
      <c r="AE43" s="495"/>
      <c r="AF43" s="477"/>
    </row>
    <row r="44" spans="1:32" x14ac:dyDescent="0.15">
      <c r="A44" s="476"/>
      <c r="B44" s="1759"/>
      <c r="C44" s="1760"/>
      <c r="D44" s="1760"/>
      <c r="E44" s="1760"/>
      <c r="F44" s="1760"/>
      <c r="G44" s="1761"/>
      <c r="H44" s="496"/>
      <c r="I44" s="497"/>
      <c r="J44" s="497"/>
      <c r="K44" s="497"/>
      <c r="L44" s="497"/>
      <c r="M44" s="497"/>
      <c r="N44" s="497"/>
      <c r="O44" s="497"/>
      <c r="P44" s="497"/>
      <c r="Q44" s="497"/>
      <c r="R44" s="497"/>
      <c r="S44" s="497"/>
      <c r="T44" s="497"/>
      <c r="U44" s="497"/>
      <c r="V44" s="497"/>
      <c r="W44" s="497"/>
      <c r="X44" s="497"/>
      <c r="Y44" s="497"/>
      <c r="Z44" s="497"/>
      <c r="AA44" s="497"/>
      <c r="AB44" s="497"/>
      <c r="AC44" s="497"/>
      <c r="AD44" s="497"/>
      <c r="AE44" s="498"/>
      <c r="AF44" s="477"/>
    </row>
    <row r="45" spans="1:32" x14ac:dyDescent="0.15">
      <c r="A45" s="476"/>
      <c r="B45" s="1762"/>
      <c r="C45" s="1763"/>
      <c r="D45" s="1763"/>
      <c r="E45" s="1763"/>
      <c r="F45" s="1763"/>
      <c r="G45" s="1764"/>
      <c r="H45" s="499"/>
      <c r="I45" s="500"/>
      <c r="J45" s="500"/>
      <c r="K45" s="500"/>
      <c r="L45" s="500"/>
      <c r="M45" s="500"/>
      <c r="N45" s="500"/>
      <c r="O45" s="500"/>
      <c r="P45" s="500"/>
      <c r="Q45" s="500"/>
      <c r="R45" s="500"/>
      <c r="S45" s="500"/>
      <c r="T45" s="500"/>
      <c r="U45" s="500"/>
      <c r="V45" s="500"/>
      <c r="W45" s="500"/>
      <c r="X45" s="500"/>
      <c r="Y45" s="500"/>
      <c r="Z45" s="500"/>
      <c r="AA45" s="500"/>
      <c r="AB45" s="500"/>
      <c r="AC45" s="500"/>
      <c r="AD45" s="500"/>
      <c r="AE45" s="501"/>
      <c r="AF45" s="477"/>
    </row>
    <row r="46" spans="1:32" x14ac:dyDescent="0.15">
      <c r="A46" s="476"/>
      <c r="B46" s="1778" t="s">
        <v>268</v>
      </c>
      <c r="C46" s="1779"/>
      <c r="D46" s="1779"/>
      <c r="E46" s="1779"/>
      <c r="F46" s="1779"/>
      <c r="G46" s="1780"/>
      <c r="H46" s="496"/>
      <c r="I46" s="497"/>
      <c r="J46" s="497"/>
      <c r="K46" s="497"/>
      <c r="L46" s="497"/>
      <c r="M46" s="497"/>
      <c r="N46" s="497"/>
      <c r="O46" s="497"/>
      <c r="P46" s="497"/>
      <c r="Q46" s="497"/>
      <c r="R46" s="497"/>
      <c r="S46" s="497"/>
      <c r="T46" s="497"/>
      <c r="U46" s="497"/>
      <c r="V46" s="497"/>
      <c r="W46" s="497"/>
      <c r="X46" s="497"/>
      <c r="Y46" s="497"/>
      <c r="Z46" s="497"/>
      <c r="AA46" s="497"/>
      <c r="AB46" s="497"/>
      <c r="AC46" s="497"/>
      <c r="AD46" s="497"/>
      <c r="AE46" s="498"/>
      <c r="AF46" s="477"/>
    </row>
    <row r="47" spans="1:32" x14ac:dyDescent="0.15">
      <c r="A47" s="476"/>
      <c r="B47" s="1759"/>
      <c r="C47" s="1760"/>
      <c r="D47" s="1760"/>
      <c r="E47" s="1760"/>
      <c r="F47" s="1760"/>
      <c r="G47" s="1761"/>
      <c r="H47" s="496"/>
      <c r="I47" s="497"/>
      <c r="J47" s="497"/>
      <c r="K47" s="497"/>
      <c r="L47" s="497"/>
      <c r="M47" s="497"/>
      <c r="N47" s="497"/>
      <c r="O47" s="497"/>
      <c r="P47" s="497"/>
      <c r="Q47" s="497"/>
      <c r="R47" s="497"/>
      <c r="S47" s="497"/>
      <c r="T47" s="497"/>
      <c r="U47" s="497"/>
      <c r="V47" s="497"/>
      <c r="W47" s="497"/>
      <c r="X47" s="497"/>
      <c r="Y47" s="497"/>
      <c r="Z47" s="497"/>
      <c r="AA47" s="497"/>
      <c r="AB47" s="497"/>
      <c r="AC47" s="497"/>
      <c r="AD47" s="497"/>
      <c r="AE47" s="498"/>
      <c r="AF47" s="477"/>
    </row>
    <row r="48" spans="1:32" x14ac:dyDescent="0.15">
      <c r="A48" s="476"/>
      <c r="B48" s="1762"/>
      <c r="C48" s="1763"/>
      <c r="D48" s="1763"/>
      <c r="E48" s="1763"/>
      <c r="F48" s="1763"/>
      <c r="G48" s="1764"/>
      <c r="H48" s="496"/>
      <c r="I48" s="497"/>
      <c r="J48" s="497"/>
      <c r="K48" s="497"/>
      <c r="L48" s="497"/>
      <c r="M48" s="497"/>
      <c r="N48" s="497"/>
      <c r="O48" s="497"/>
      <c r="P48" s="497"/>
      <c r="Q48" s="497"/>
      <c r="R48" s="497"/>
      <c r="S48" s="497"/>
      <c r="T48" s="497"/>
      <c r="U48" s="497"/>
      <c r="V48" s="497"/>
      <c r="W48" s="497"/>
      <c r="X48" s="497"/>
      <c r="Y48" s="497"/>
      <c r="Z48" s="497"/>
      <c r="AA48" s="497"/>
      <c r="AB48" s="497"/>
      <c r="AC48" s="497"/>
      <c r="AD48" s="497"/>
      <c r="AE48" s="498"/>
      <c r="AF48" s="477"/>
    </row>
    <row r="49" spans="1:32" x14ac:dyDescent="0.15">
      <c r="A49" s="476"/>
      <c r="B49" s="1778" t="s">
        <v>269</v>
      </c>
      <c r="C49" s="1779"/>
      <c r="D49" s="1779"/>
      <c r="E49" s="1779"/>
      <c r="F49" s="1779"/>
      <c r="G49" s="1780"/>
      <c r="H49" s="493"/>
      <c r="I49" s="494"/>
      <c r="J49" s="494"/>
      <c r="K49" s="494"/>
      <c r="L49" s="494"/>
      <c r="M49" s="494"/>
      <c r="N49" s="494"/>
      <c r="O49" s="494"/>
      <c r="P49" s="494"/>
      <c r="Q49" s="494"/>
      <c r="R49" s="494"/>
      <c r="S49" s="494"/>
      <c r="T49" s="494"/>
      <c r="U49" s="494"/>
      <c r="V49" s="494"/>
      <c r="W49" s="494"/>
      <c r="X49" s="494"/>
      <c r="Y49" s="494"/>
      <c r="Z49" s="494"/>
      <c r="AA49" s="494"/>
      <c r="AB49" s="494"/>
      <c r="AC49" s="494"/>
      <c r="AD49" s="494"/>
      <c r="AE49" s="495"/>
      <c r="AF49" s="477"/>
    </row>
    <row r="50" spans="1:32" x14ac:dyDescent="0.15">
      <c r="A50" s="476"/>
      <c r="B50" s="1759"/>
      <c r="C50" s="1760"/>
      <c r="D50" s="1760"/>
      <c r="E50" s="1760"/>
      <c r="F50" s="1760"/>
      <c r="G50" s="1761"/>
      <c r="H50" s="496"/>
      <c r="I50" s="497"/>
      <c r="J50" s="497"/>
      <c r="K50" s="497"/>
      <c r="L50" s="497"/>
      <c r="M50" s="497"/>
      <c r="N50" s="497"/>
      <c r="O50" s="497"/>
      <c r="P50" s="497"/>
      <c r="Q50" s="497"/>
      <c r="R50" s="497"/>
      <c r="S50" s="497"/>
      <c r="T50" s="497"/>
      <c r="U50" s="497"/>
      <c r="V50" s="497"/>
      <c r="W50" s="497"/>
      <c r="X50" s="497"/>
      <c r="Y50" s="497"/>
      <c r="Z50" s="497"/>
      <c r="AA50" s="497"/>
      <c r="AB50" s="497"/>
      <c r="AC50" s="497"/>
      <c r="AD50" s="497"/>
      <c r="AE50" s="498"/>
      <c r="AF50" s="477"/>
    </row>
    <row r="51" spans="1:32" ht="14.25" thickBot="1" x14ac:dyDescent="0.2">
      <c r="A51" s="476"/>
      <c r="B51" s="1781"/>
      <c r="C51" s="1782"/>
      <c r="D51" s="1782"/>
      <c r="E51" s="1782"/>
      <c r="F51" s="1782"/>
      <c r="G51" s="1783"/>
      <c r="H51" s="502"/>
      <c r="I51" s="503"/>
      <c r="J51" s="503"/>
      <c r="K51" s="503"/>
      <c r="L51" s="503"/>
      <c r="M51" s="503"/>
      <c r="N51" s="503"/>
      <c r="O51" s="503"/>
      <c r="P51" s="503"/>
      <c r="Q51" s="503"/>
      <c r="R51" s="503"/>
      <c r="S51" s="503"/>
      <c r="T51" s="503"/>
      <c r="U51" s="503"/>
      <c r="V51" s="503"/>
      <c r="W51" s="503"/>
      <c r="X51" s="503"/>
      <c r="Y51" s="503"/>
      <c r="Z51" s="503"/>
      <c r="AA51" s="503"/>
      <c r="AB51" s="503"/>
      <c r="AC51" s="503"/>
      <c r="AD51" s="503"/>
      <c r="AE51" s="504"/>
      <c r="AF51" s="477"/>
    </row>
    <row r="52" spans="1:32" x14ac:dyDescent="0.15">
      <c r="A52" s="476"/>
      <c r="B52" s="470"/>
      <c r="C52" s="470"/>
      <c r="D52" s="470"/>
      <c r="E52" s="470"/>
      <c r="F52" s="470"/>
      <c r="G52" s="470"/>
      <c r="H52" s="470"/>
      <c r="I52" s="470"/>
      <c r="J52" s="470"/>
      <c r="K52" s="470"/>
      <c r="L52" s="470"/>
      <c r="M52" s="470"/>
      <c r="N52" s="470"/>
      <c r="O52" s="470"/>
      <c r="P52" s="470"/>
      <c r="Q52" s="470"/>
      <c r="R52" s="470"/>
      <c r="S52" s="470"/>
      <c r="T52" s="470"/>
      <c r="U52" s="470"/>
      <c r="V52" s="470"/>
      <c r="W52" s="470"/>
      <c r="X52" s="470"/>
      <c r="Y52" s="470"/>
      <c r="Z52" s="470"/>
      <c r="AA52" s="470"/>
      <c r="AB52" s="470"/>
      <c r="AC52" s="470"/>
      <c r="AD52" s="470"/>
      <c r="AE52" s="470"/>
      <c r="AF52" s="477"/>
    </row>
    <row r="53" spans="1:32" x14ac:dyDescent="0.15">
      <c r="A53" s="476"/>
      <c r="B53" s="470"/>
      <c r="C53" s="470"/>
      <c r="D53" s="470"/>
      <c r="E53" s="470"/>
      <c r="F53" s="470"/>
      <c r="G53" s="470"/>
      <c r="H53" s="470"/>
      <c r="I53" s="470"/>
      <c r="J53" s="470"/>
      <c r="K53" s="470"/>
      <c r="L53" s="470"/>
      <c r="M53" s="470"/>
      <c r="N53" s="470"/>
      <c r="O53" s="470"/>
      <c r="P53" s="470"/>
      <c r="Q53" s="470"/>
      <c r="R53" s="470"/>
      <c r="S53" s="470"/>
      <c r="T53" s="470"/>
      <c r="U53" s="470"/>
      <c r="V53" s="470"/>
      <c r="W53" s="470"/>
      <c r="X53" s="470"/>
      <c r="Y53" s="470"/>
      <c r="Z53" s="470"/>
      <c r="AA53" s="470"/>
      <c r="AB53" s="470"/>
      <c r="AC53" s="470"/>
      <c r="AD53" s="470"/>
      <c r="AE53" s="470"/>
      <c r="AF53" s="477"/>
    </row>
    <row r="54" spans="1:32" x14ac:dyDescent="0.15">
      <c r="A54" s="476"/>
      <c r="B54" s="470"/>
      <c r="C54" s="470"/>
      <c r="D54" s="470"/>
      <c r="E54" s="470"/>
      <c r="F54" s="470"/>
      <c r="G54" s="470"/>
      <c r="H54" s="470"/>
      <c r="I54" s="470"/>
      <c r="J54" s="470"/>
      <c r="K54" s="470"/>
      <c r="L54" s="470"/>
      <c r="M54" s="470"/>
      <c r="N54" s="470"/>
      <c r="O54" s="470"/>
      <c r="P54" s="470"/>
      <c r="Q54" s="470"/>
      <c r="R54" s="470"/>
      <c r="S54" s="470"/>
      <c r="T54" s="470"/>
      <c r="U54" s="470"/>
      <c r="V54" s="470"/>
      <c r="W54" s="470"/>
      <c r="X54" s="470"/>
      <c r="Y54" s="470"/>
      <c r="Z54" s="470"/>
      <c r="AA54" s="470"/>
      <c r="AB54" s="470"/>
      <c r="AC54" s="470"/>
      <c r="AD54" s="470"/>
      <c r="AE54" s="470"/>
      <c r="AF54" s="477"/>
    </row>
    <row r="55" spans="1:32" x14ac:dyDescent="0.15">
      <c r="A55" s="476"/>
      <c r="B55" s="470"/>
      <c r="C55" s="470"/>
      <c r="D55" s="470"/>
      <c r="E55" s="470"/>
      <c r="F55" s="470"/>
      <c r="G55" s="470"/>
      <c r="H55" s="470"/>
      <c r="I55" s="470"/>
      <c r="J55" s="470"/>
      <c r="K55" s="470"/>
      <c r="L55" s="470"/>
      <c r="M55" s="470"/>
      <c r="N55" s="470"/>
      <c r="O55" s="470"/>
      <c r="P55" s="470"/>
      <c r="Q55" s="470"/>
      <c r="R55" s="470"/>
      <c r="S55" s="470"/>
      <c r="T55" s="470"/>
      <c r="U55" s="470"/>
      <c r="V55" s="470"/>
      <c r="W55" s="470"/>
      <c r="X55" s="470"/>
      <c r="Y55" s="470"/>
      <c r="Z55" s="470"/>
      <c r="AA55" s="470"/>
      <c r="AB55" s="470"/>
      <c r="AC55" s="470"/>
      <c r="AD55" s="470"/>
      <c r="AE55" s="470"/>
      <c r="AF55" s="477"/>
    </row>
    <row r="56" spans="1:32" ht="14.25" thickBot="1" x14ac:dyDescent="0.2">
      <c r="A56" s="490"/>
      <c r="B56" s="491"/>
      <c r="C56" s="491"/>
      <c r="D56" s="491"/>
      <c r="E56" s="491"/>
      <c r="F56" s="491"/>
      <c r="G56" s="491"/>
      <c r="H56" s="491"/>
      <c r="I56" s="491"/>
      <c r="J56" s="491"/>
      <c r="K56" s="491"/>
      <c r="L56" s="491"/>
      <c r="M56" s="491"/>
      <c r="N56" s="491"/>
      <c r="O56" s="491"/>
      <c r="P56" s="491"/>
      <c r="Q56" s="491"/>
      <c r="R56" s="491"/>
      <c r="S56" s="491"/>
      <c r="T56" s="491"/>
      <c r="U56" s="491"/>
      <c r="V56" s="491"/>
      <c r="W56" s="491"/>
      <c r="X56" s="491"/>
      <c r="Y56" s="491"/>
      <c r="Z56" s="491"/>
      <c r="AA56" s="491"/>
      <c r="AB56" s="491"/>
      <c r="AC56" s="491"/>
      <c r="AD56" s="491"/>
      <c r="AE56" s="491"/>
      <c r="AF56" s="508"/>
    </row>
  </sheetData>
  <sheetProtection formatColumns="0" formatRows="0" insertColumns="0" insertRows="0" deleteColumns="0" deleteRows="0"/>
  <mergeCells count="24">
    <mergeCell ref="B49:G51"/>
    <mergeCell ref="B19:G21"/>
    <mergeCell ref="B43:G45"/>
    <mergeCell ref="B46:G48"/>
    <mergeCell ref="B31:G33"/>
    <mergeCell ref="B22:G24"/>
    <mergeCell ref="B25:G27"/>
    <mergeCell ref="B34:G36"/>
    <mergeCell ref="B37:G39"/>
    <mergeCell ref="B40:G42"/>
    <mergeCell ref="X4:AE4"/>
    <mergeCell ref="A6:AD6"/>
    <mergeCell ref="B28:G30"/>
    <mergeCell ref="A1:C1"/>
    <mergeCell ref="AD1:AF1"/>
    <mergeCell ref="AD2:AE2"/>
    <mergeCell ref="S3:AD3"/>
    <mergeCell ref="E1:H1"/>
    <mergeCell ref="W14:AD14"/>
    <mergeCell ref="C14:O14"/>
    <mergeCell ref="P14:R14"/>
    <mergeCell ref="S14:V14"/>
    <mergeCell ref="AB5:AE5"/>
    <mergeCell ref="X5:AA5"/>
  </mergeCells>
  <phoneticPr fontId="2"/>
  <conditionalFormatting sqref="W14">
    <cfRule type="cellIs" dxfId="1" priority="5" operator="equal">
      <formula>"確認して✓をご選択ください"</formula>
    </cfRule>
    <cfRule type="containsBlanks" dxfId="0" priority="7">
      <formula>LEN(TRIM(W14))=0</formula>
    </cfRule>
  </conditionalFormatting>
  <dataValidations count="1">
    <dataValidation type="list" allowBlank="1" showInputMessage="1" showErrorMessage="1" sqref="W14:Y14" xr:uid="{00000000-0002-0000-1500-000000000000}">
      <formula1>"確認して✓をご選択ください,✓"</formula1>
    </dataValidation>
  </dataValidations>
  <hyperlinks>
    <hyperlink ref="A1" location="はじめに!A1" display="＜はじめにへ" xr:uid="{00000000-0004-0000-1500-000000000000}"/>
    <hyperlink ref="AD1:AF1" location="おわりに!Print_Area" display="おわりに＞" xr:uid="{00000000-0004-0000-1500-000001000000}"/>
    <hyperlink ref="A1:C1" location="入力シート!A1" display="＜入力シートへ" xr:uid="{00000000-0004-0000-1500-000002000000}"/>
  </hyperlinks>
  <pageMargins left="0.74803149606299213" right="0.27559055118110237" top="0.27559055118110237" bottom="0.31496062992125984" header="0.19685039370078741" footer="0.19685039370078741"/>
  <pageSetup paperSize="9" scale="76"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5" tint="0.59999389629810485"/>
  </sheetPr>
  <dimension ref="A1:Y271"/>
  <sheetViews>
    <sheetView showGridLines="0" zoomScale="30" zoomScaleNormal="30" zoomScaleSheetLayoutView="30" workbookViewId="0">
      <pane ySplit="8" topLeftCell="A9" activePane="bottomLeft" state="frozen"/>
      <selection pane="bottomLeft"/>
    </sheetView>
  </sheetViews>
  <sheetFormatPr defaultColWidth="8.875" defaultRowHeight="21" x14ac:dyDescent="0.15"/>
  <cols>
    <col min="1" max="1" width="2.625" style="5" customWidth="1"/>
    <col min="2" max="2" width="5.875" style="5" customWidth="1"/>
    <col min="3" max="3" width="52.125" style="5" customWidth="1"/>
    <col min="4" max="4" width="70.875" style="5" customWidth="1"/>
    <col min="5" max="5" width="72.5" style="24" customWidth="1"/>
    <col min="6" max="6" width="16.125" style="24" bestFit="1" customWidth="1"/>
    <col min="7" max="7" width="9.125" style="24" customWidth="1"/>
    <col min="8" max="8" width="19" style="24" bestFit="1" customWidth="1"/>
    <col min="9" max="9" width="8.125" style="24" customWidth="1"/>
    <col min="10" max="10" width="124.875" style="24" bestFit="1" customWidth="1"/>
    <col min="11" max="11" width="140" style="24" customWidth="1"/>
    <col min="12" max="14" width="8.875" style="5" customWidth="1"/>
    <col min="15" max="17" width="8.875" style="5" hidden="1" customWidth="1"/>
    <col min="18" max="18" width="8.875" style="5" customWidth="1"/>
    <col min="19" max="16301" width="8.875" style="5"/>
    <col min="16302" max="16303" width="8.875" style="5" bestFit="1"/>
    <col min="16304" max="16384" width="8.875" style="5"/>
  </cols>
  <sheetData>
    <row r="1" spans="1:25" ht="37.5" customHeight="1" x14ac:dyDescent="0.15">
      <c r="D1" s="16"/>
      <c r="E1" s="207" t="s">
        <v>281</v>
      </c>
      <c r="F1" s="509">
        <f>SUM(Q207)</f>
        <v>40</v>
      </c>
      <c r="G1" s="167" t="s">
        <v>1</v>
      </c>
      <c r="H1" s="12"/>
    </row>
    <row r="2" spans="1:25" ht="48.75" x14ac:dyDescent="0.15">
      <c r="A2" s="165" t="s">
        <v>70</v>
      </c>
      <c r="C2" s="8"/>
      <c r="D2" s="8"/>
    </row>
    <row r="3" spans="1:25" ht="20.100000000000001" customHeight="1" x14ac:dyDescent="0.15">
      <c r="A3" s="27"/>
      <c r="B3" s="27"/>
      <c r="C3" s="8"/>
      <c r="D3" s="8"/>
    </row>
    <row r="4" spans="1:25" ht="30" x14ac:dyDescent="0.15">
      <c r="B4" s="155" t="s">
        <v>403</v>
      </c>
      <c r="C4" s="8"/>
      <c r="D4" s="8"/>
      <c r="G4" s="155"/>
      <c r="H4" s="155"/>
      <c r="I4" s="155"/>
      <c r="J4" s="155"/>
      <c r="Y4" s="22"/>
    </row>
    <row r="5" spans="1:25" ht="30" x14ac:dyDescent="0.15">
      <c r="B5" s="155" t="s">
        <v>1330</v>
      </c>
      <c r="C5" s="8"/>
      <c r="D5" s="8"/>
      <c r="G5" s="155"/>
      <c r="H5" s="579"/>
      <c r="I5" s="155" t="s">
        <v>398</v>
      </c>
      <c r="J5" s="155"/>
      <c r="Y5" s="22"/>
    </row>
    <row r="6" spans="1:25" s="22" customFormat="1" ht="30" x14ac:dyDescent="0.15">
      <c r="B6" s="155" t="s">
        <v>1331</v>
      </c>
      <c r="C6" s="11"/>
      <c r="D6" s="11"/>
    </row>
    <row r="8" spans="1:25" ht="30" customHeight="1" x14ac:dyDescent="0.15">
      <c r="B8" s="57" t="s">
        <v>12</v>
      </c>
      <c r="C8" s="57"/>
      <c r="D8" s="58"/>
      <c r="E8" s="59" t="s">
        <v>71</v>
      </c>
      <c r="F8" s="136"/>
      <c r="G8" s="60"/>
      <c r="H8" s="136" t="s">
        <v>72</v>
      </c>
      <c r="I8" s="60"/>
      <c r="J8" s="136" t="s">
        <v>73</v>
      </c>
      <c r="K8" s="136" t="s">
        <v>74</v>
      </c>
    </row>
    <row r="9" spans="1:25" ht="30" customHeight="1" x14ac:dyDescent="0.15">
      <c r="A9" s="22"/>
      <c r="B9" s="61" t="s">
        <v>75</v>
      </c>
      <c r="C9" s="62"/>
      <c r="D9" s="62"/>
      <c r="E9" s="208"/>
      <c r="F9" s="208"/>
      <c r="G9" s="208"/>
      <c r="H9" s="208"/>
      <c r="I9" s="208"/>
      <c r="J9" s="209"/>
      <c r="K9" s="209"/>
    </row>
    <row r="10" spans="1:25" ht="40.15" customHeight="1" x14ac:dyDescent="0.15">
      <c r="B10" s="31"/>
      <c r="C10" s="210" t="s">
        <v>76</v>
      </c>
      <c r="D10" s="211"/>
      <c r="E10" s="156"/>
      <c r="F10" s="212"/>
      <c r="G10" s="741"/>
      <c r="H10" s="213"/>
      <c r="I10" s="214"/>
      <c r="J10" s="740" t="s">
        <v>352</v>
      </c>
      <c r="K10" s="215" t="s">
        <v>380</v>
      </c>
      <c r="O10" s="5">
        <v>1</v>
      </c>
      <c r="P10" s="5">
        <f>COUNTA(E10)</f>
        <v>0</v>
      </c>
      <c r="Q10" s="5">
        <f>O10-P10</f>
        <v>1</v>
      </c>
    </row>
    <row r="11" spans="1:25" ht="88.15" hidden="1" customHeight="1" x14ac:dyDescent="0.15">
      <c r="B11" s="31"/>
      <c r="C11" s="28" t="s">
        <v>15</v>
      </c>
      <c r="D11" s="26"/>
      <c r="E11" s="332" t="s">
        <v>919</v>
      </c>
      <c r="F11" s="510"/>
      <c r="G11" s="510"/>
      <c r="H11" s="216"/>
      <c r="I11" s="217"/>
      <c r="J11" s="218" t="s">
        <v>77</v>
      </c>
      <c r="K11" s="219" t="s">
        <v>384</v>
      </c>
      <c r="O11" s="5">
        <v>1</v>
      </c>
      <c r="P11" s="5">
        <v>1</v>
      </c>
      <c r="Q11" s="5">
        <f>O11-P11</f>
        <v>0</v>
      </c>
    </row>
    <row r="12" spans="1:25" ht="40.15" customHeight="1" x14ac:dyDescent="0.15">
      <c r="B12" s="31"/>
      <c r="C12" s="220" t="s">
        <v>1039</v>
      </c>
      <c r="D12" s="221" t="s">
        <v>340</v>
      </c>
      <c r="E12" s="527"/>
      <c r="F12" s="511"/>
      <c r="G12" s="511"/>
      <c r="H12" s="222"/>
      <c r="I12" s="223"/>
      <c r="J12" s="224" t="s">
        <v>1107</v>
      </c>
      <c r="K12" s="225" t="s">
        <v>1042</v>
      </c>
      <c r="O12" s="5">
        <v>1</v>
      </c>
      <c r="P12" s="5">
        <f t="shared" ref="P12:P15" si="0">COUNTA(E12)</f>
        <v>0</v>
      </c>
      <c r="Q12" s="5">
        <f t="shared" ref="Q12:Q51" si="1">O12-P12</f>
        <v>1</v>
      </c>
    </row>
    <row r="13" spans="1:25" ht="40.15" customHeight="1" x14ac:dyDescent="0.15">
      <c r="B13" s="31"/>
      <c r="C13" s="220"/>
      <c r="D13" s="29" t="s">
        <v>341</v>
      </c>
      <c r="E13" s="180"/>
      <c r="F13" s="512"/>
      <c r="G13" s="512"/>
      <c r="H13" s="226"/>
      <c r="I13" s="227"/>
      <c r="J13" s="228"/>
      <c r="K13" s="229" t="s">
        <v>1042</v>
      </c>
      <c r="O13" s="5">
        <v>1</v>
      </c>
      <c r="P13" s="5">
        <f t="shared" si="0"/>
        <v>0</v>
      </c>
      <c r="Q13" s="5">
        <f t="shared" si="1"/>
        <v>1</v>
      </c>
    </row>
    <row r="14" spans="1:25" ht="40.15" customHeight="1" x14ac:dyDescent="0.15">
      <c r="B14" s="31"/>
      <c r="C14" s="220"/>
      <c r="D14" s="29" t="s">
        <v>342</v>
      </c>
      <c r="E14" s="180"/>
      <c r="F14" s="512"/>
      <c r="G14" s="512"/>
      <c r="H14" s="226"/>
      <c r="I14" s="227"/>
      <c r="J14" s="228" t="s">
        <v>364</v>
      </c>
      <c r="K14" s="229" t="s">
        <v>1042</v>
      </c>
      <c r="O14" s="5">
        <v>1</v>
      </c>
      <c r="P14" s="5">
        <f t="shared" si="0"/>
        <v>0</v>
      </c>
      <c r="Q14" s="5">
        <f t="shared" ref="Q14" si="2">O14-P14</f>
        <v>1</v>
      </c>
    </row>
    <row r="15" spans="1:25" ht="40.15" customHeight="1" x14ac:dyDescent="0.15">
      <c r="B15" s="31"/>
      <c r="C15" s="30"/>
      <c r="D15" s="230" t="s">
        <v>78</v>
      </c>
      <c r="E15" s="180"/>
      <c r="F15" s="512"/>
      <c r="G15" s="512"/>
      <c r="H15" s="226"/>
      <c r="I15" s="227"/>
      <c r="J15" s="228" t="s">
        <v>363</v>
      </c>
      <c r="K15" s="229" t="s">
        <v>1042</v>
      </c>
      <c r="O15" s="5">
        <v>1</v>
      </c>
      <c r="P15" s="5">
        <f t="shared" si="0"/>
        <v>0</v>
      </c>
      <c r="Q15" s="5">
        <f t="shared" si="1"/>
        <v>1</v>
      </c>
    </row>
    <row r="16" spans="1:25" ht="40.15" customHeight="1" x14ac:dyDescent="0.15">
      <c r="B16" s="31"/>
      <c r="C16" s="231"/>
      <c r="D16" s="232" t="s">
        <v>79</v>
      </c>
      <c r="E16" s="180"/>
      <c r="F16" s="512"/>
      <c r="G16" s="512"/>
      <c r="H16" s="226"/>
      <c r="I16" s="227"/>
      <c r="J16" s="228" t="s">
        <v>80</v>
      </c>
      <c r="K16" s="229" t="s">
        <v>1042</v>
      </c>
      <c r="O16" s="5">
        <v>1</v>
      </c>
      <c r="P16" s="5">
        <f>COUNTA(E16)</f>
        <v>0</v>
      </c>
      <c r="Q16" s="5">
        <f t="shared" si="1"/>
        <v>1</v>
      </c>
    </row>
    <row r="17" spans="2:17" ht="40.15" customHeight="1" x14ac:dyDescent="0.15">
      <c r="B17" s="31"/>
      <c r="C17" s="30"/>
      <c r="D17" s="230" t="s">
        <v>1038</v>
      </c>
      <c r="E17" s="64"/>
      <c r="F17" s="513"/>
      <c r="G17" s="513"/>
      <c r="H17" s="233"/>
      <c r="I17" s="234"/>
      <c r="J17" s="235"/>
      <c r="K17" s="236" t="s">
        <v>1042</v>
      </c>
      <c r="O17" s="5">
        <v>1</v>
      </c>
      <c r="P17" s="5">
        <f>COUNTA(E17)</f>
        <v>0</v>
      </c>
      <c r="Q17" s="5">
        <f t="shared" si="1"/>
        <v>1</v>
      </c>
    </row>
    <row r="18" spans="2:17" ht="50.1" customHeight="1" x14ac:dyDescent="0.15">
      <c r="B18" s="31"/>
      <c r="C18" s="709" t="s">
        <v>1040</v>
      </c>
      <c r="D18" s="32" t="s">
        <v>78</v>
      </c>
      <c r="E18" s="139"/>
      <c r="F18" s="511"/>
      <c r="G18" s="511"/>
      <c r="H18" s="222"/>
      <c r="I18" s="223"/>
      <c r="J18" s="710" t="str">
        <f>IF(OR(E18="",AND(E11="一般送配電事業者又は配電事業者と受給契約を締結予定（FIT制度の適用予定の場合）",E15=E18)),"発電設備等設置者名又は発電者の名称（仮称可）をご記載ください",IF(E11&lt;&gt;"一般送配電事業者又は配電事業者と受給契約を締結予定（FIT制度の適用予定の場合）","発電設備等設置者名又は発電者の名称（仮称可）をご記載ください","←修正ください　※FIT制度ご利用の方は「申込者」に記載の「事業者名」と同様の記載となっている必要があります"))</f>
        <v>発電設備等設置者名又は発電者の名称（仮称可）をご記載ください</v>
      </c>
      <c r="K18" s="225" t="s">
        <v>901</v>
      </c>
      <c r="O18" s="5">
        <v>1</v>
      </c>
      <c r="P18" s="5">
        <f>COUNTA(E18)</f>
        <v>0</v>
      </c>
      <c r="Q18" s="5">
        <f t="shared" si="1"/>
        <v>1</v>
      </c>
    </row>
    <row r="19" spans="2:17" ht="60" customHeight="1" x14ac:dyDescent="0.15">
      <c r="B19" s="31"/>
      <c r="C19" s="522"/>
      <c r="D19" s="800" t="s">
        <v>1041</v>
      </c>
      <c r="E19" s="66"/>
      <c r="F19" s="523"/>
      <c r="G19" s="513"/>
      <c r="H19" s="233"/>
      <c r="I19" s="234"/>
      <c r="J19" s="711" t="str">
        <f>IF(OR(E19="",AND(E11="一般送配電事業者又は配電事業者と受給契約を締結予定（FIT制度の適用予定の場合）",E16=E19)),"発電設備等設置者名又は発電者の名称（仮称可）をご記載ください",IF(E11&lt;&gt;"一般送配電事業者又は配電事業者と受給契約を締結予定（FIT制度の適用予定の場合）","発電設備等設置者名又は発電者の名称（仮称可）をご記載ください","←修正ください　※FIT制度ご利用の方は「申込者」に記載の「事業者名」と同様の記載となっている必要があります"))</f>
        <v>発電設備等設置者名又は発電者の名称（仮称可）をご記載ください</v>
      </c>
      <c r="K19" s="558" t="s">
        <v>901</v>
      </c>
      <c r="O19" s="5">
        <v>1</v>
      </c>
      <c r="P19" s="5">
        <f>COUNTA(E19)</f>
        <v>0</v>
      </c>
      <c r="Q19" s="5">
        <f t="shared" si="1"/>
        <v>1</v>
      </c>
    </row>
    <row r="20" spans="2:17" ht="50.1" hidden="1" customHeight="1" x14ac:dyDescent="0.15">
      <c r="B20" s="31"/>
      <c r="C20" s="37"/>
      <c r="D20" s="524" t="s">
        <v>367</v>
      </c>
      <c r="E20" s="68"/>
      <c r="F20" s="514"/>
      <c r="G20" s="514"/>
      <c r="H20" s="240"/>
      <c r="I20" s="241"/>
      <c r="J20" s="250" t="s">
        <v>81</v>
      </c>
      <c r="K20" s="525" t="s">
        <v>901</v>
      </c>
      <c r="O20" s="5">
        <v>1</v>
      </c>
      <c r="P20" s="5">
        <v>1</v>
      </c>
      <c r="Q20" s="5">
        <f t="shared" si="1"/>
        <v>0</v>
      </c>
    </row>
    <row r="21" spans="2:17" ht="40.15" customHeight="1" x14ac:dyDescent="0.15">
      <c r="B21" s="31"/>
      <c r="C21" s="32" t="s">
        <v>1034</v>
      </c>
      <c r="D21" s="32" t="s">
        <v>78</v>
      </c>
      <c r="E21" s="139"/>
      <c r="F21" s="511"/>
      <c r="G21" s="511"/>
      <c r="H21" s="222"/>
      <c r="I21" s="223"/>
      <c r="J21" s="237"/>
      <c r="K21" s="225" t="s">
        <v>900</v>
      </c>
      <c r="O21" s="5">
        <v>1</v>
      </c>
      <c r="P21" s="5">
        <f>COUNTA(E21)</f>
        <v>0</v>
      </c>
      <c r="Q21" s="5">
        <f t="shared" si="1"/>
        <v>1</v>
      </c>
    </row>
    <row r="22" spans="2:17" ht="40.15" customHeight="1" x14ac:dyDescent="0.15">
      <c r="B22" s="31"/>
      <c r="C22" s="239"/>
      <c r="D22" s="239" t="s">
        <v>1035</v>
      </c>
      <c r="E22" s="68"/>
      <c r="F22" s="513"/>
      <c r="G22" s="513"/>
      <c r="H22" s="233"/>
      <c r="I22" s="234"/>
      <c r="J22" s="559"/>
      <c r="K22" s="225" t="s">
        <v>900</v>
      </c>
      <c r="O22" s="5">
        <v>1</v>
      </c>
      <c r="P22" s="5">
        <f>COUNTA(E22)</f>
        <v>0</v>
      </c>
      <c r="Q22" s="5">
        <f t="shared" si="1"/>
        <v>1</v>
      </c>
    </row>
    <row r="23" spans="2:17" ht="42" x14ac:dyDescent="0.15">
      <c r="B23" s="31"/>
      <c r="C23" s="42" t="s">
        <v>1036</v>
      </c>
      <c r="D23" s="247" t="s">
        <v>343</v>
      </c>
      <c r="E23" s="139" t="s">
        <v>21</v>
      </c>
      <c r="F23" s="212"/>
      <c r="G23" s="212"/>
      <c r="H23" s="213"/>
      <c r="I23" s="214"/>
      <c r="J23" s="245" t="s">
        <v>82</v>
      </c>
      <c r="K23" s="248" t="s">
        <v>902</v>
      </c>
      <c r="O23" s="5">
        <v>1</v>
      </c>
      <c r="P23" s="5">
        <f>IF(OR(E23="選択してください",E23=""),0,COUNTA(E23))</f>
        <v>0</v>
      </c>
      <c r="Q23" s="5">
        <f t="shared" si="1"/>
        <v>1</v>
      </c>
    </row>
    <row r="24" spans="2:17" ht="44.1" customHeight="1" x14ac:dyDescent="0.15">
      <c r="B24" s="31"/>
      <c r="C24" s="50"/>
      <c r="D24" s="249" t="s">
        <v>342</v>
      </c>
      <c r="E24" s="68"/>
      <c r="F24" s="514"/>
      <c r="G24" s="514"/>
      <c r="H24" s="240"/>
      <c r="I24" s="241"/>
      <c r="J24" s="250" t="s">
        <v>83</v>
      </c>
      <c r="K24" s="251" t="s">
        <v>902</v>
      </c>
      <c r="O24" s="5">
        <v>1</v>
      </c>
      <c r="P24" s="5">
        <f>COUNTA(E24)</f>
        <v>0</v>
      </c>
      <c r="Q24" s="5">
        <f t="shared" ref="Q24" si="3">O24-P24</f>
        <v>1</v>
      </c>
    </row>
    <row r="25" spans="2:17" ht="63" hidden="1" x14ac:dyDescent="0.15">
      <c r="B25" s="31"/>
      <c r="C25" s="37" t="s">
        <v>84</v>
      </c>
      <c r="D25" s="35"/>
      <c r="E25" s="333"/>
      <c r="F25" s="1"/>
      <c r="G25" s="1"/>
      <c r="H25" s="243"/>
      <c r="I25" s="244"/>
      <c r="J25" s="245" t="s">
        <v>85</v>
      </c>
      <c r="K25" s="242" t="s">
        <v>385</v>
      </c>
      <c r="O25" s="5">
        <v>1</v>
      </c>
      <c r="P25" s="5">
        <v>1</v>
      </c>
      <c r="Q25" s="5">
        <f>O25-P25</f>
        <v>0</v>
      </c>
    </row>
    <row r="26" spans="2:17" ht="63" x14ac:dyDescent="0.15">
      <c r="B26" s="31"/>
      <c r="C26" s="28" t="s">
        <v>1120</v>
      </c>
      <c r="D26" s="731"/>
      <c r="E26" s="561" t="s">
        <v>21</v>
      </c>
      <c r="F26" s="510"/>
      <c r="G26" s="510"/>
      <c r="H26" s="216"/>
      <c r="I26" s="217"/>
      <c r="J26" s="252" t="s">
        <v>369</v>
      </c>
      <c r="K26" s="742" t="s">
        <v>1121</v>
      </c>
      <c r="O26" s="5">
        <v>1</v>
      </c>
      <c r="P26" s="5">
        <f>IF(OR(E26="選択してください",E26=""),0,1)</f>
        <v>0</v>
      </c>
      <c r="Q26" s="5">
        <f>O26-P26</f>
        <v>1</v>
      </c>
    </row>
    <row r="27" spans="2:17" ht="70.150000000000006" hidden="1" customHeight="1" x14ac:dyDescent="0.15">
      <c r="B27" s="31"/>
      <c r="C27" s="96"/>
      <c r="D27" s="555" t="s">
        <v>378</v>
      </c>
      <c r="E27" s="687"/>
      <c r="F27" s="510"/>
      <c r="G27" s="510"/>
      <c r="H27" s="216"/>
      <c r="I27" s="217"/>
      <c r="J27" s="252" t="s">
        <v>86</v>
      </c>
      <c r="K27" s="219" t="s">
        <v>381</v>
      </c>
      <c r="O27" s="5">
        <v>1</v>
      </c>
      <c r="P27" s="5">
        <v>1</v>
      </c>
      <c r="Q27" s="5">
        <f>O27-P27</f>
        <v>0</v>
      </c>
    </row>
    <row r="28" spans="2:17" ht="40.15" hidden="1" customHeight="1" x14ac:dyDescent="0.15">
      <c r="B28" s="53"/>
      <c r="C28" s="50"/>
      <c r="D28" s="85" t="s">
        <v>379</v>
      </c>
      <c r="E28" s="334"/>
      <c r="F28" s="212"/>
      <c r="G28" s="212"/>
      <c r="H28" s="253"/>
      <c r="I28" s="253"/>
      <c r="J28" s="35" t="s">
        <v>87</v>
      </c>
      <c r="K28" s="219" t="s">
        <v>381</v>
      </c>
      <c r="O28" s="5">
        <v>1</v>
      </c>
      <c r="P28" s="5">
        <v>1</v>
      </c>
      <c r="Q28" s="5">
        <f t="shared" ref="Q28" si="4">O28-P28</f>
        <v>0</v>
      </c>
    </row>
    <row r="29" spans="2:17" ht="63" hidden="1" x14ac:dyDescent="0.15">
      <c r="B29" s="31"/>
      <c r="C29" s="44" t="s">
        <v>88</v>
      </c>
      <c r="D29" s="25"/>
      <c r="E29" s="98"/>
      <c r="F29" s="510"/>
      <c r="G29" s="510"/>
      <c r="H29" s="216"/>
      <c r="I29" s="217"/>
      <c r="J29" s="254" t="s">
        <v>89</v>
      </c>
      <c r="K29" s="255" t="s">
        <v>382</v>
      </c>
      <c r="O29" s="5">
        <v>1</v>
      </c>
      <c r="P29" s="5">
        <v>1</v>
      </c>
      <c r="Q29" s="5">
        <f t="shared" si="1"/>
        <v>0</v>
      </c>
    </row>
    <row r="30" spans="2:17" ht="40.15" hidden="1" customHeight="1" x14ac:dyDescent="0.15">
      <c r="B30" s="31"/>
      <c r="C30" s="220"/>
      <c r="D30" s="221" t="s">
        <v>31</v>
      </c>
      <c r="E30" s="335"/>
      <c r="F30" s="1"/>
      <c r="G30" s="1"/>
      <c r="H30" s="243"/>
      <c r="I30" s="244"/>
      <c r="J30" s="717" t="str">
        <f>IF(AND(OR(E29="新規",E29="選択してください"),E30&lt;&gt;"選択してください"),"←灰色セルの数値を削除ください","")</f>
        <v/>
      </c>
      <c r="K30" s="257" t="s">
        <v>382</v>
      </c>
      <c r="O30" s="5">
        <v>1</v>
      </c>
      <c r="P30" s="5">
        <v>1</v>
      </c>
      <c r="Q30" s="5">
        <f t="shared" si="1"/>
        <v>0</v>
      </c>
    </row>
    <row r="31" spans="2:17" ht="40.15" hidden="1" customHeight="1" x14ac:dyDescent="0.15">
      <c r="B31" s="31"/>
      <c r="C31" s="239"/>
      <c r="D31" s="258" t="s">
        <v>90</v>
      </c>
      <c r="E31" s="335"/>
      <c r="F31" s="514"/>
      <c r="G31" s="514"/>
      <c r="H31" s="240"/>
      <c r="I31" s="241"/>
      <c r="J31" s="718" t="str">
        <f>IF(AND(OR(E29="新規",E29="選択してください"),E31&lt;&gt;""),"←灰色セルの数値を削除ください","")</f>
        <v/>
      </c>
      <c r="K31" s="251" t="s">
        <v>382</v>
      </c>
      <c r="O31" s="5">
        <v>1</v>
      </c>
      <c r="P31" s="5">
        <v>1</v>
      </c>
      <c r="Q31" s="5">
        <f t="shared" si="1"/>
        <v>0</v>
      </c>
    </row>
    <row r="32" spans="2:17" ht="40.15" customHeight="1" x14ac:dyDescent="0.15">
      <c r="B32" s="31"/>
      <c r="C32" s="732" t="s">
        <v>1122</v>
      </c>
      <c r="D32" s="221" t="s">
        <v>340</v>
      </c>
      <c r="E32" s="527"/>
      <c r="F32" s="511"/>
      <c r="G32" s="515"/>
      <c r="H32" s="259"/>
      <c r="I32" s="223"/>
      <c r="J32" s="237" t="s">
        <v>1103</v>
      </c>
      <c r="K32" s="225" t="s">
        <v>383</v>
      </c>
      <c r="O32" s="5">
        <v>1</v>
      </c>
      <c r="P32" s="5">
        <f t="shared" ref="P32:P36" si="5">COUNTA(E32)</f>
        <v>0</v>
      </c>
      <c r="Q32" s="5">
        <f t="shared" si="1"/>
        <v>1</v>
      </c>
    </row>
    <row r="33" spans="2:17" ht="40.15" customHeight="1" x14ac:dyDescent="0.15">
      <c r="B33" s="31"/>
      <c r="C33" s="260" t="s">
        <v>91</v>
      </c>
      <c r="D33" s="29" t="s">
        <v>341</v>
      </c>
      <c r="E33" s="66"/>
      <c r="F33" s="512"/>
      <c r="G33" s="516"/>
      <c r="H33" s="262"/>
      <c r="I33" s="227"/>
      <c r="J33" s="261"/>
      <c r="K33" s="229" t="s">
        <v>383</v>
      </c>
      <c r="O33" s="5">
        <v>1</v>
      </c>
      <c r="P33" s="5">
        <f t="shared" si="5"/>
        <v>0</v>
      </c>
      <c r="Q33" s="5">
        <f>O33-P33</f>
        <v>1</v>
      </c>
    </row>
    <row r="34" spans="2:17" ht="40.15" customHeight="1" x14ac:dyDescent="0.15">
      <c r="B34" s="31"/>
      <c r="C34" s="260"/>
      <c r="D34" s="29" t="s">
        <v>342</v>
      </c>
      <c r="E34" s="66"/>
      <c r="F34" s="512"/>
      <c r="G34" s="516"/>
      <c r="H34" s="262"/>
      <c r="I34" s="227"/>
      <c r="J34" s="261" t="s">
        <v>1052</v>
      </c>
      <c r="K34" s="229" t="s">
        <v>383</v>
      </c>
      <c r="O34" s="5">
        <v>1</v>
      </c>
      <c r="P34" s="5">
        <f t="shared" si="5"/>
        <v>0</v>
      </c>
      <c r="Q34" s="5">
        <f>O34-P34</f>
        <v>1</v>
      </c>
    </row>
    <row r="35" spans="2:17" ht="40.15" customHeight="1" x14ac:dyDescent="0.15">
      <c r="B35" s="31"/>
      <c r="C35" s="220"/>
      <c r="D35" s="29" t="s">
        <v>92</v>
      </c>
      <c r="E35" s="66"/>
      <c r="F35" s="512"/>
      <c r="G35" s="516"/>
      <c r="H35" s="262"/>
      <c r="I35" s="227"/>
      <c r="J35" s="261" t="s">
        <v>1096</v>
      </c>
      <c r="K35" s="229" t="s">
        <v>383</v>
      </c>
      <c r="O35" s="5">
        <v>1</v>
      </c>
      <c r="P35" s="5">
        <f t="shared" si="5"/>
        <v>0</v>
      </c>
      <c r="Q35" s="5">
        <f t="shared" si="1"/>
        <v>1</v>
      </c>
    </row>
    <row r="36" spans="2:17" ht="40.15" customHeight="1" x14ac:dyDescent="0.15">
      <c r="B36" s="31"/>
      <c r="C36" s="220"/>
      <c r="D36" s="29" t="s">
        <v>93</v>
      </c>
      <c r="E36" s="66"/>
      <c r="F36" s="512"/>
      <c r="G36" s="516"/>
      <c r="H36" s="262"/>
      <c r="I36" s="227"/>
      <c r="J36" s="261" t="s">
        <v>1097</v>
      </c>
      <c r="K36" s="229" t="s">
        <v>383</v>
      </c>
      <c r="O36" s="5">
        <v>1</v>
      </c>
      <c r="P36" s="5">
        <f t="shared" si="5"/>
        <v>0</v>
      </c>
      <c r="Q36" s="5">
        <f t="shared" si="1"/>
        <v>1</v>
      </c>
    </row>
    <row r="37" spans="2:17" ht="40.15" customHeight="1" x14ac:dyDescent="0.15">
      <c r="B37" s="31"/>
      <c r="C37" s="220"/>
      <c r="D37" s="221" t="s">
        <v>94</v>
      </c>
      <c r="E37" s="66"/>
      <c r="F37" s="512"/>
      <c r="G37" s="516"/>
      <c r="H37" s="262"/>
      <c r="I37" s="227"/>
      <c r="J37" s="261"/>
      <c r="K37" s="229" t="s">
        <v>383</v>
      </c>
      <c r="O37" s="5">
        <v>1</v>
      </c>
      <c r="P37" s="5">
        <f>COUNTA(E37)</f>
        <v>0</v>
      </c>
      <c r="Q37" s="5">
        <f t="shared" si="1"/>
        <v>1</v>
      </c>
    </row>
    <row r="38" spans="2:17" ht="40.15" customHeight="1" x14ac:dyDescent="0.15">
      <c r="B38" s="31"/>
      <c r="C38" s="220"/>
      <c r="D38" s="29" t="s">
        <v>95</v>
      </c>
      <c r="E38" s="685"/>
      <c r="F38" s="512"/>
      <c r="G38" s="743"/>
      <c r="H38" s="262"/>
      <c r="I38" s="227"/>
      <c r="J38" s="261" t="s">
        <v>1174</v>
      </c>
      <c r="K38" s="229" t="s">
        <v>383</v>
      </c>
      <c r="O38" s="5">
        <v>1</v>
      </c>
      <c r="P38" s="5">
        <f>COUNTA(E38)</f>
        <v>0</v>
      </c>
      <c r="Q38" s="5">
        <f t="shared" si="1"/>
        <v>1</v>
      </c>
    </row>
    <row r="39" spans="2:17" ht="40.15" customHeight="1" x14ac:dyDescent="0.15">
      <c r="B39" s="31"/>
      <c r="C39" s="220"/>
      <c r="D39" s="230" t="s">
        <v>96</v>
      </c>
      <c r="E39" s="719"/>
      <c r="F39" s="513"/>
      <c r="G39" s="517"/>
      <c r="H39" s="263"/>
      <c r="I39" s="241"/>
      <c r="J39" s="246" t="s">
        <v>1105</v>
      </c>
      <c r="K39" s="236" t="s">
        <v>383</v>
      </c>
      <c r="O39" s="5">
        <v>1</v>
      </c>
      <c r="P39" s="5">
        <f>COUNTA(E39)</f>
        <v>0</v>
      </c>
      <c r="Q39" s="5">
        <f t="shared" si="1"/>
        <v>1</v>
      </c>
    </row>
    <row r="40" spans="2:17" ht="40.15" customHeight="1" x14ac:dyDescent="0.15">
      <c r="B40" s="31"/>
      <c r="C40" s="32" t="s">
        <v>1123</v>
      </c>
      <c r="D40" s="43"/>
      <c r="E40" s="336" t="s">
        <v>21</v>
      </c>
      <c r="F40" s="212"/>
      <c r="G40" s="518"/>
      <c r="H40" s="213"/>
      <c r="I40" s="214"/>
      <c r="J40" s="264"/>
      <c r="K40" s="248" t="s">
        <v>383</v>
      </c>
      <c r="O40" s="5">
        <v>1</v>
      </c>
      <c r="P40" s="5">
        <f>IF(OR(E40="選択してください",E40=""),0,COUNTA(E40))</f>
        <v>0</v>
      </c>
      <c r="Q40" s="5">
        <f t="shared" si="1"/>
        <v>1</v>
      </c>
    </row>
    <row r="41" spans="2:17" ht="40.15" customHeight="1" x14ac:dyDescent="0.15">
      <c r="B41" s="31"/>
      <c r="C41" s="733" t="s">
        <v>1124</v>
      </c>
      <c r="D41" s="33" t="s">
        <v>340</v>
      </c>
      <c r="E41" s="527"/>
      <c r="F41" s="511"/>
      <c r="G41" s="515"/>
      <c r="H41" s="259"/>
      <c r="I41" s="265"/>
      <c r="J41" s="237" t="s">
        <v>1104</v>
      </c>
      <c r="K41" s="225" t="s">
        <v>383</v>
      </c>
      <c r="O41" s="5">
        <v>1</v>
      </c>
      <c r="P41" s="5">
        <f t="shared" ref="P41:P47" si="6">IF(OR(E$40="選択してください",E$40=""),1,IF(E$40="上記以外",COUNTA(E41),IF(E$40="上記同様",1)))</f>
        <v>1</v>
      </c>
      <c r="Q41" s="5">
        <f t="shared" si="1"/>
        <v>0</v>
      </c>
    </row>
    <row r="42" spans="2:17" ht="40.15" customHeight="1" x14ac:dyDescent="0.15">
      <c r="B42" s="31"/>
      <c r="C42" s="71" t="s">
        <v>1125</v>
      </c>
      <c r="D42" s="29" t="s">
        <v>341</v>
      </c>
      <c r="E42" s="66"/>
      <c r="F42" s="512"/>
      <c r="G42" s="516"/>
      <c r="H42" s="262"/>
      <c r="I42" s="90"/>
      <c r="J42" s="261"/>
      <c r="K42" s="229" t="s">
        <v>383</v>
      </c>
      <c r="O42" s="5">
        <v>1</v>
      </c>
      <c r="P42" s="5">
        <f t="shared" si="6"/>
        <v>1</v>
      </c>
      <c r="Q42" s="5">
        <f t="shared" si="1"/>
        <v>0</v>
      </c>
    </row>
    <row r="43" spans="2:17" ht="40.15" customHeight="1" x14ac:dyDescent="0.15">
      <c r="B43" s="31"/>
      <c r="C43" s="260" t="s">
        <v>97</v>
      </c>
      <c r="D43" s="29" t="s">
        <v>344</v>
      </c>
      <c r="E43" s="66"/>
      <c r="F43" s="512"/>
      <c r="G43" s="516"/>
      <c r="H43" s="262"/>
      <c r="I43" s="90"/>
      <c r="J43" s="261" t="s">
        <v>1053</v>
      </c>
      <c r="K43" s="229" t="s">
        <v>383</v>
      </c>
      <c r="O43" s="5">
        <v>1</v>
      </c>
      <c r="P43" s="5">
        <f t="shared" si="6"/>
        <v>1</v>
      </c>
      <c r="Q43" s="5">
        <f t="shared" ref="Q43" si="7">O43-P43</f>
        <v>0</v>
      </c>
    </row>
    <row r="44" spans="2:17" ht="40.15" customHeight="1" x14ac:dyDescent="0.15">
      <c r="B44" s="31"/>
      <c r="C44" s="266" t="s">
        <v>98</v>
      </c>
      <c r="D44" s="29" t="s">
        <v>92</v>
      </c>
      <c r="E44" s="66"/>
      <c r="F44" s="512"/>
      <c r="G44" s="516"/>
      <c r="H44" s="262"/>
      <c r="I44" s="90"/>
      <c r="J44" s="261" t="s">
        <v>1098</v>
      </c>
      <c r="K44" s="229" t="s">
        <v>383</v>
      </c>
      <c r="O44" s="5">
        <v>1</v>
      </c>
      <c r="P44" s="5">
        <f t="shared" si="6"/>
        <v>1</v>
      </c>
      <c r="Q44" s="5">
        <f t="shared" si="1"/>
        <v>0</v>
      </c>
    </row>
    <row r="45" spans="2:17" ht="40.15" customHeight="1" x14ac:dyDescent="0.15">
      <c r="B45" s="31"/>
      <c r="C45" s="220"/>
      <c r="D45" s="29" t="s">
        <v>93</v>
      </c>
      <c r="E45" s="66"/>
      <c r="F45" s="512"/>
      <c r="G45" s="516"/>
      <c r="H45" s="262"/>
      <c r="I45" s="90"/>
      <c r="J45" s="261" t="s">
        <v>1099</v>
      </c>
      <c r="K45" s="229" t="s">
        <v>383</v>
      </c>
      <c r="O45" s="5">
        <v>1</v>
      </c>
      <c r="P45" s="5">
        <f t="shared" si="6"/>
        <v>1</v>
      </c>
      <c r="Q45" s="5">
        <f t="shared" si="1"/>
        <v>0</v>
      </c>
    </row>
    <row r="46" spans="2:17" ht="40.15" customHeight="1" x14ac:dyDescent="0.15">
      <c r="B46" s="31"/>
      <c r="C46" s="220"/>
      <c r="D46" s="221" t="s">
        <v>94</v>
      </c>
      <c r="E46" s="66"/>
      <c r="F46" s="512"/>
      <c r="G46" s="516"/>
      <c r="H46" s="262"/>
      <c r="I46" s="90"/>
      <c r="J46" s="261"/>
      <c r="K46" s="229" t="s">
        <v>383</v>
      </c>
      <c r="O46" s="5">
        <v>1</v>
      </c>
      <c r="P46" s="5">
        <f t="shared" si="6"/>
        <v>1</v>
      </c>
      <c r="Q46" s="5">
        <f t="shared" si="1"/>
        <v>0</v>
      </c>
    </row>
    <row r="47" spans="2:17" ht="40.15" customHeight="1" x14ac:dyDescent="0.15">
      <c r="B47" s="31"/>
      <c r="C47" s="220"/>
      <c r="D47" s="29" t="s">
        <v>95</v>
      </c>
      <c r="E47" s="685"/>
      <c r="F47" s="512"/>
      <c r="G47" s="743"/>
      <c r="H47" s="262"/>
      <c r="I47" s="90"/>
      <c r="J47" s="261" t="s">
        <v>1175</v>
      </c>
      <c r="K47" s="229" t="s">
        <v>383</v>
      </c>
      <c r="O47" s="5">
        <v>1</v>
      </c>
      <c r="P47" s="5">
        <f t="shared" si="6"/>
        <v>1</v>
      </c>
      <c r="Q47" s="5">
        <f t="shared" si="1"/>
        <v>0</v>
      </c>
    </row>
    <row r="48" spans="2:17" ht="40.15" customHeight="1" x14ac:dyDescent="0.15">
      <c r="B48" s="31"/>
      <c r="C48" s="220"/>
      <c r="D48" s="230" t="s">
        <v>96</v>
      </c>
      <c r="E48" s="720"/>
      <c r="F48" s="514"/>
      <c r="G48" s="519"/>
      <c r="H48" s="267"/>
      <c r="I48" s="91"/>
      <c r="J48" s="716" t="s">
        <v>1106</v>
      </c>
      <c r="K48" s="229" t="s">
        <v>383</v>
      </c>
      <c r="O48" s="5">
        <v>1</v>
      </c>
      <c r="P48" s="5">
        <f>IF(OR(E$40="選択してください",E$40=""),1,IF(E$40="上記以外",COUNTA(E48),IF(E$40="上記同様",1)))</f>
        <v>1</v>
      </c>
      <c r="Q48" s="5">
        <f t="shared" si="1"/>
        <v>0</v>
      </c>
    </row>
    <row r="49" spans="2:17" ht="40.15" hidden="1" customHeight="1" x14ac:dyDescent="0.15">
      <c r="B49" s="31"/>
      <c r="C49" s="28" t="s">
        <v>431</v>
      </c>
      <c r="D49" s="26"/>
      <c r="E49" s="63"/>
      <c r="F49" s="510"/>
      <c r="G49" s="510"/>
      <c r="H49" s="216"/>
      <c r="I49" s="217"/>
      <c r="J49" s="252"/>
      <c r="K49" s="255" t="s">
        <v>1037</v>
      </c>
      <c r="O49" s="5">
        <v>1</v>
      </c>
      <c r="P49" s="5">
        <v>1</v>
      </c>
      <c r="Q49" s="5">
        <f t="shared" si="1"/>
        <v>0</v>
      </c>
    </row>
    <row r="50" spans="2:17" ht="40.15" hidden="1" customHeight="1" x14ac:dyDescent="0.15">
      <c r="B50" s="31"/>
      <c r="C50" s="28" t="s">
        <v>434</v>
      </c>
      <c r="D50" s="26"/>
      <c r="E50" s="63"/>
      <c r="F50" s="510"/>
      <c r="G50" s="510"/>
      <c r="H50" s="216"/>
      <c r="I50" s="217"/>
      <c r="J50" s="252"/>
      <c r="K50" s="255" t="s">
        <v>1037</v>
      </c>
      <c r="O50" s="5">
        <v>1</v>
      </c>
      <c r="P50" s="5">
        <v>1</v>
      </c>
      <c r="Q50" s="5">
        <f t="shared" ref="Q50" si="8">O50-P50</f>
        <v>0</v>
      </c>
    </row>
    <row r="51" spans="2:17" ht="53.25" customHeight="1" x14ac:dyDescent="0.15">
      <c r="B51" s="31"/>
      <c r="C51" s="28" t="s">
        <v>99</v>
      </c>
      <c r="D51" s="26"/>
      <c r="E51" s="63"/>
      <c r="F51" s="510"/>
      <c r="G51" s="510"/>
      <c r="H51" s="216"/>
      <c r="I51" s="217"/>
      <c r="J51" s="252" t="s">
        <v>362</v>
      </c>
      <c r="K51" s="744" t="s">
        <v>1121</v>
      </c>
      <c r="O51" s="5">
        <v>1</v>
      </c>
      <c r="P51" s="5">
        <f>COUNTA(E51)</f>
        <v>0</v>
      </c>
      <c r="Q51" s="5">
        <f t="shared" si="1"/>
        <v>1</v>
      </c>
    </row>
    <row r="52" spans="2:17" ht="40.15" customHeight="1" x14ac:dyDescent="0.15">
      <c r="B52" s="15"/>
      <c r="C52" s="212"/>
      <c r="D52" s="212"/>
      <c r="E52" s="1"/>
      <c r="F52" s="212"/>
      <c r="G52" s="212"/>
      <c r="H52" s="212"/>
      <c r="I52" s="212"/>
      <c r="J52" s="268"/>
      <c r="K52" s="269"/>
    </row>
    <row r="53" spans="2:17" ht="40.15" customHeight="1" x14ac:dyDescent="0.15">
      <c r="B53" s="61" t="s">
        <v>270</v>
      </c>
      <c r="C53" s="52"/>
      <c r="D53" s="41"/>
      <c r="E53" s="270"/>
      <c r="F53" s="270"/>
      <c r="G53" s="270"/>
      <c r="H53" s="270"/>
      <c r="I53" s="270"/>
      <c r="J53" s="270"/>
      <c r="K53" s="271"/>
    </row>
    <row r="54" spans="2:17" ht="42" x14ac:dyDescent="0.15">
      <c r="B54" s="31"/>
      <c r="C54" s="272" t="s">
        <v>100</v>
      </c>
      <c r="D54" s="273"/>
      <c r="E54" s="337"/>
      <c r="F54" s="510"/>
      <c r="G54" s="520"/>
      <c r="H54" s="216"/>
      <c r="I54" s="217"/>
      <c r="J54" s="254" t="s">
        <v>101</v>
      </c>
      <c r="K54" s="274" t="s">
        <v>1043</v>
      </c>
      <c r="O54" s="5">
        <v>1</v>
      </c>
      <c r="P54" s="5">
        <f>COUNTA(E54)</f>
        <v>0</v>
      </c>
      <c r="Q54" s="5">
        <f t="shared" ref="Q54:Q74" si="9">O54-P54</f>
        <v>1</v>
      </c>
    </row>
    <row r="55" spans="2:17" ht="42" x14ac:dyDescent="0.15">
      <c r="B55" s="31"/>
      <c r="C55" s="272" t="s">
        <v>102</v>
      </c>
      <c r="D55" s="273"/>
      <c r="E55" s="337"/>
      <c r="F55" s="510"/>
      <c r="G55" s="520"/>
      <c r="H55" s="216"/>
      <c r="I55" s="217"/>
      <c r="J55" s="254" t="s">
        <v>103</v>
      </c>
      <c r="K55" s="274" t="s">
        <v>1044</v>
      </c>
      <c r="O55" s="5">
        <v>1</v>
      </c>
      <c r="P55" s="5">
        <f>COUNTA(E55)</f>
        <v>0</v>
      </c>
      <c r="Q55" s="5">
        <f t="shared" si="9"/>
        <v>1</v>
      </c>
    </row>
    <row r="56" spans="2:17" ht="42" x14ac:dyDescent="0.15">
      <c r="B56" s="31"/>
      <c r="C56" s="272" t="s">
        <v>1049</v>
      </c>
      <c r="D56" s="273"/>
      <c r="E56" s="337"/>
      <c r="F56" s="212"/>
      <c r="G56" s="518"/>
      <c r="H56" s="213"/>
      <c r="I56" s="214"/>
      <c r="J56" s="245" t="s">
        <v>103</v>
      </c>
      <c r="K56" s="274" t="s">
        <v>1050</v>
      </c>
      <c r="O56" s="5">
        <v>1</v>
      </c>
      <c r="P56" s="5">
        <f>COUNTA(E56)</f>
        <v>0</v>
      </c>
      <c r="Q56" s="5">
        <f t="shared" si="9"/>
        <v>1</v>
      </c>
    </row>
    <row r="57" spans="2:17" ht="63" x14ac:dyDescent="0.15">
      <c r="B57" s="31"/>
      <c r="C57" s="54" t="s">
        <v>51</v>
      </c>
      <c r="D57" s="55"/>
      <c r="E57" s="338" t="s">
        <v>21</v>
      </c>
      <c r="F57" s="212"/>
      <c r="G57" s="518"/>
      <c r="H57" s="213"/>
      <c r="I57" s="214"/>
      <c r="J57" s="245" t="s">
        <v>104</v>
      </c>
      <c r="K57" s="275" t="s">
        <v>1045</v>
      </c>
      <c r="O57" s="5">
        <v>1</v>
      </c>
      <c r="P57" s="5">
        <f>IF(OR(E57="選択してください",E57=""),0,COUNTA(E57))</f>
        <v>0</v>
      </c>
      <c r="Q57" s="5">
        <f t="shared" si="9"/>
        <v>1</v>
      </c>
    </row>
    <row r="58" spans="2:17" ht="40.15" customHeight="1" x14ac:dyDescent="0.15">
      <c r="B58" s="31"/>
      <c r="C58" s="54"/>
      <c r="D58" s="276" t="s">
        <v>105</v>
      </c>
      <c r="E58" s="654" t="s">
        <v>498</v>
      </c>
      <c r="F58" s="511"/>
      <c r="G58" s="515"/>
      <c r="H58" s="222"/>
      <c r="I58" s="223"/>
      <c r="J58" s="277" t="s">
        <v>106</v>
      </c>
      <c r="K58" s="278" t="s">
        <v>1045</v>
      </c>
      <c r="O58" s="5">
        <v>1</v>
      </c>
      <c r="P58" s="5">
        <f>IF(OR(E$57="選択してください",E$57="",E$57="無"),1,IF(E$58="（有の場合のみ選択して下さい）",0,IF(E57="有",COUNTA(E58),IF(E$57="無",1))))</f>
        <v>1</v>
      </c>
      <c r="Q58" s="5">
        <f t="shared" si="9"/>
        <v>0</v>
      </c>
    </row>
    <row r="59" spans="2:17" ht="40.15" hidden="1" customHeight="1" x14ac:dyDescent="0.15">
      <c r="B59" s="31"/>
      <c r="C59" s="54"/>
      <c r="D59" s="279" t="s">
        <v>107</v>
      </c>
      <c r="E59" s="655"/>
      <c r="F59" s="67" t="s">
        <v>108</v>
      </c>
      <c r="G59" s="516"/>
      <c r="H59" s="226"/>
      <c r="I59" s="227"/>
      <c r="J59" s="696"/>
      <c r="K59" s="280" t="s">
        <v>1046</v>
      </c>
      <c r="O59" s="5">
        <v>1</v>
      </c>
      <c r="P59" s="5">
        <v>1</v>
      </c>
      <c r="Q59" s="5">
        <f t="shared" si="9"/>
        <v>0</v>
      </c>
    </row>
    <row r="60" spans="2:17" ht="40.15" customHeight="1" x14ac:dyDescent="0.15">
      <c r="B60" s="31"/>
      <c r="C60" s="54"/>
      <c r="D60" s="281" t="s">
        <v>109</v>
      </c>
      <c r="E60" s="646"/>
      <c r="F60" s="36" t="s">
        <v>110</v>
      </c>
      <c r="G60" s="519"/>
      <c r="H60" s="240"/>
      <c r="I60" s="657"/>
      <c r="J60" s="697"/>
      <c r="K60" s="695" t="s">
        <v>1046</v>
      </c>
      <c r="O60" s="5">
        <v>1</v>
      </c>
      <c r="P60" s="5">
        <f>IF(OR(E$57="選択してください",E$57=""),1,IF(E$57="有",COUNTA(E60),IF(E$57="無",1)))</f>
        <v>1</v>
      </c>
      <c r="Q60" s="5">
        <f t="shared" si="9"/>
        <v>0</v>
      </c>
    </row>
    <row r="61" spans="2:17" ht="40.15" hidden="1" customHeight="1" x14ac:dyDescent="0.15">
      <c r="B61" s="31"/>
      <c r="C61" s="605" t="s">
        <v>512</v>
      </c>
      <c r="D61" s="629" t="s">
        <v>502</v>
      </c>
      <c r="E61" s="674" t="s">
        <v>678</v>
      </c>
      <c r="F61" s="631"/>
      <c r="G61" s="223"/>
      <c r="H61" s="222"/>
      <c r="I61" s="631"/>
      <c r="J61" s="698"/>
      <c r="K61" s="265" t="s">
        <v>885</v>
      </c>
    </row>
    <row r="62" spans="2:17" ht="40.15" hidden="1" customHeight="1" x14ac:dyDescent="0.15">
      <c r="B62" s="31">
        <v>1</v>
      </c>
      <c r="C62" s="54"/>
      <c r="D62" s="632" t="s">
        <v>503</v>
      </c>
      <c r="E62" s="633" t="s">
        <v>448</v>
      </c>
      <c r="F62" s="634"/>
      <c r="G62" s="227"/>
      <c r="H62" s="226"/>
      <c r="I62" s="656"/>
      <c r="J62" s="698"/>
      <c r="K62" s="90" t="s">
        <v>882</v>
      </c>
    </row>
    <row r="63" spans="2:17" ht="40.15" hidden="1" customHeight="1" x14ac:dyDescent="0.15">
      <c r="B63" s="31"/>
      <c r="C63" s="54"/>
      <c r="D63" s="635" t="s">
        <v>73</v>
      </c>
      <c r="E63" s="636"/>
      <c r="F63" s="637"/>
      <c r="G63" s="241"/>
      <c r="H63" s="240"/>
      <c r="I63" s="657"/>
      <c r="J63" s="699"/>
      <c r="K63" s="91" t="s">
        <v>883</v>
      </c>
    </row>
    <row r="64" spans="2:17" ht="40.15" hidden="1" customHeight="1" x14ac:dyDescent="0.15">
      <c r="B64" s="31"/>
      <c r="C64" s="647" t="s">
        <v>513</v>
      </c>
      <c r="D64" s="629" t="s">
        <v>502</v>
      </c>
      <c r="E64" s="630" t="s">
        <v>678</v>
      </c>
      <c r="F64" s="631"/>
      <c r="G64" s="223"/>
      <c r="H64" s="222"/>
      <c r="I64" s="631"/>
      <c r="J64" s="698"/>
      <c r="K64" s="265" t="s">
        <v>884</v>
      </c>
    </row>
    <row r="65" spans="2:17" ht="40.15" hidden="1" customHeight="1" x14ac:dyDescent="0.15">
      <c r="B65" s="31">
        <v>1</v>
      </c>
      <c r="C65" s="648"/>
      <c r="D65" s="632" t="s">
        <v>503</v>
      </c>
      <c r="E65" s="633" t="s">
        <v>448</v>
      </c>
      <c r="F65" s="634"/>
      <c r="G65" s="227"/>
      <c r="H65" s="226"/>
      <c r="I65" s="656"/>
      <c r="J65" s="698"/>
      <c r="K65" s="90" t="s">
        <v>884</v>
      </c>
    </row>
    <row r="66" spans="2:17" ht="40.15" hidden="1" customHeight="1" x14ac:dyDescent="0.15">
      <c r="B66" s="31"/>
      <c r="C66" s="648"/>
      <c r="D66" s="635" t="s">
        <v>73</v>
      </c>
      <c r="E66" s="636"/>
      <c r="F66" s="637"/>
      <c r="G66" s="241"/>
      <c r="H66" s="240"/>
      <c r="I66" s="657"/>
      <c r="J66" s="699"/>
      <c r="K66" s="91" t="s">
        <v>884</v>
      </c>
    </row>
    <row r="67" spans="2:17" ht="40.15" hidden="1" customHeight="1" x14ac:dyDescent="0.15">
      <c r="B67" s="31"/>
      <c r="C67" s="606" t="s">
        <v>516</v>
      </c>
      <c r="D67" s="629" t="s">
        <v>502</v>
      </c>
      <c r="E67" s="674" t="s">
        <v>921</v>
      </c>
      <c r="F67" s="631"/>
      <c r="G67" s="223"/>
      <c r="H67" s="222"/>
      <c r="I67" s="631"/>
      <c r="J67" s="700"/>
      <c r="K67" s="265" t="s">
        <v>887</v>
      </c>
    </row>
    <row r="68" spans="2:17" ht="40.15" hidden="1" customHeight="1" x14ac:dyDescent="0.15">
      <c r="B68" s="31"/>
      <c r="C68" s="54"/>
      <c r="D68" s="635" t="s">
        <v>73</v>
      </c>
      <c r="E68" s="636"/>
      <c r="F68" s="637"/>
      <c r="G68" s="241"/>
      <c r="H68" s="240"/>
      <c r="I68" s="657"/>
      <c r="J68" s="698"/>
      <c r="K68" s="91" t="s">
        <v>886</v>
      </c>
    </row>
    <row r="69" spans="2:17" ht="40.15" hidden="1" customHeight="1" x14ac:dyDescent="0.15">
      <c r="B69" s="31"/>
      <c r="C69" s="649" t="s">
        <v>519</v>
      </c>
      <c r="D69" s="629" t="s">
        <v>502</v>
      </c>
      <c r="E69" s="630" t="s">
        <v>678</v>
      </c>
      <c r="F69" s="631"/>
      <c r="G69" s="223"/>
      <c r="H69" s="222"/>
      <c r="I69" s="631"/>
      <c r="J69" s="698"/>
      <c r="K69" s="265" t="s">
        <v>888</v>
      </c>
    </row>
    <row r="70" spans="2:17" ht="40.15" hidden="1" customHeight="1" x14ac:dyDescent="0.15">
      <c r="B70" s="31"/>
      <c r="C70" s="648"/>
      <c r="D70" s="635" t="s">
        <v>73</v>
      </c>
      <c r="E70" s="636"/>
      <c r="F70" s="637"/>
      <c r="G70" s="241"/>
      <c r="H70" s="240"/>
      <c r="I70" s="657"/>
      <c r="J70" s="698"/>
      <c r="K70" s="91" t="s">
        <v>888</v>
      </c>
    </row>
    <row r="71" spans="2:17" ht="40.15" hidden="1" customHeight="1" x14ac:dyDescent="0.15">
      <c r="B71" s="31"/>
      <c r="C71" s="649" t="s">
        <v>522</v>
      </c>
      <c r="D71" s="745" t="s">
        <v>524</v>
      </c>
      <c r="E71" s="671" t="s">
        <v>527</v>
      </c>
      <c r="F71" s="672"/>
      <c r="G71" s="673"/>
      <c r="H71" s="222"/>
      <c r="I71" s="631"/>
      <c r="J71" s="746" t="s">
        <v>1028</v>
      </c>
      <c r="K71" s="747" t="s">
        <v>1047</v>
      </c>
      <c r="O71" s="5">
        <v>1</v>
      </c>
      <c r="P71" s="5">
        <v>1</v>
      </c>
      <c r="Q71" s="5">
        <f>O71-P71</f>
        <v>0</v>
      </c>
    </row>
    <row r="72" spans="2:17" ht="40.15" hidden="1" customHeight="1" x14ac:dyDescent="0.15">
      <c r="B72" s="31"/>
      <c r="C72" s="54"/>
      <c r="D72" s="635" t="s">
        <v>523</v>
      </c>
      <c r="E72" s="686" t="s">
        <v>527</v>
      </c>
      <c r="F72" s="637"/>
      <c r="G72" s="241"/>
      <c r="H72" s="240"/>
      <c r="I72" s="657"/>
      <c r="J72" s="701" t="s">
        <v>1029</v>
      </c>
      <c r="K72" s="91" t="s">
        <v>889</v>
      </c>
    </row>
    <row r="73" spans="2:17" ht="264" customHeight="1" x14ac:dyDescent="0.15">
      <c r="B73" s="31"/>
      <c r="C73" s="56" t="s">
        <v>53</v>
      </c>
      <c r="D73" s="283" t="s">
        <v>399</v>
      </c>
      <c r="E73" s="339" t="s">
        <v>1100</v>
      </c>
      <c r="F73" s="511"/>
      <c r="G73" s="515"/>
      <c r="H73" s="222"/>
      <c r="I73" s="223"/>
      <c r="J73" s="658" t="s">
        <v>112</v>
      </c>
      <c r="K73" s="278" t="s">
        <v>1048</v>
      </c>
      <c r="L73" s="19"/>
      <c r="O73" s="5">
        <v>1</v>
      </c>
      <c r="P73" s="5">
        <f>IF(OR(E73="選択してください",E73=""),0,COUNTA(E73))</f>
        <v>1</v>
      </c>
      <c r="Q73" s="5">
        <f t="shared" si="9"/>
        <v>0</v>
      </c>
    </row>
    <row r="74" spans="2:17" ht="40.15" customHeight="1" x14ac:dyDescent="0.15">
      <c r="B74" s="31"/>
      <c r="C74" s="54"/>
      <c r="D74" s="284" t="s">
        <v>113</v>
      </c>
      <c r="E74" s="68" t="s">
        <v>21</v>
      </c>
      <c r="F74" s="514"/>
      <c r="G74" s="519"/>
      <c r="H74" s="240"/>
      <c r="I74" s="241"/>
      <c r="J74" s="748" t="s">
        <v>1179</v>
      </c>
      <c r="K74" s="282" t="s">
        <v>1048</v>
      </c>
      <c r="L74" s="19"/>
      <c r="O74" s="5">
        <v>1</v>
      </c>
      <c r="P74" s="5">
        <f>IF(OR(E74="選択してください",E74=""),0,COUNTA(E74))</f>
        <v>0</v>
      </c>
      <c r="Q74" s="5">
        <f t="shared" si="9"/>
        <v>1</v>
      </c>
    </row>
    <row r="75" spans="2:17" ht="40.15" customHeight="1" x14ac:dyDescent="0.15">
      <c r="B75" s="15"/>
      <c r="C75" s="285"/>
      <c r="D75" s="285"/>
      <c r="E75" s="212"/>
      <c r="F75" s="35"/>
      <c r="G75" s="35"/>
      <c r="H75" s="35"/>
      <c r="I75" s="35"/>
      <c r="J75" s="35"/>
      <c r="K75" s="35"/>
    </row>
    <row r="76" spans="2:17" ht="40.15" customHeight="1" x14ac:dyDescent="0.15">
      <c r="B76" s="143" t="s">
        <v>323</v>
      </c>
      <c r="C76" s="144"/>
      <c r="D76" s="88"/>
      <c r="E76" s="40"/>
      <c r="F76" s="40"/>
      <c r="G76" s="40"/>
      <c r="H76" s="40"/>
      <c r="I76" s="40"/>
      <c r="J76" s="40"/>
      <c r="K76" s="286"/>
    </row>
    <row r="77" spans="2:17" ht="40.15" customHeight="1" x14ac:dyDescent="0.15">
      <c r="B77" s="172" t="s">
        <v>311</v>
      </c>
      <c r="C77" s="142"/>
      <c r="D77" s="140"/>
      <c r="E77" s="141"/>
      <c r="F77" s="141"/>
      <c r="G77" s="141"/>
      <c r="H77" s="141"/>
      <c r="I77" s="141"/>
      <c r="J77" s="141"/>
      <c r="K77" s="287"/>
    </row>
    <row r="78" spans="2:17" ht="123" x14ac:dyDescent="0.15">
      <c r="B78" s="31"/>
      <c r="C78" s="50" t="s">
        <v>324</v>
      </c>
      <c r="D78" s="25"/>
      <c r="E78" s="157"/>
      <c r="F78" s="25" t="s">
        <v>287</v>
      </c>
      <c r="G78" s="25"/>
      <c r="H78" s="290"/>
      <c r="I78" s="291"/>
      <c r="J78" s="292" t="s">
        <v>1111</v>
      </c>
      <c r="K78" s="293" t="s">
        <v>1051</v>
      </c>
      <c r="O78" s="5">
        <v>1</v>
      </c>
      <c r="P78" s="5">
        <f>COUNTA(E78)</f>
        <v>0</v>
      </c>
      <c r="Q78" s="5">
        <f t="shared" ref="Q78:Q126" si="10">O78-P78</f>
        <v>1</v>
      </c>
    </row>
    <row r="79" spans="2:17" ht="50.1" customHeight="1" x14ac:dyDescent="0.15">
      <c r="B79" s="31"/>
      <c r="C79" s="71" t="s">
        <v>325</v>
      </c>
      <c r="D79" s="26"/>
      <c r="E79" s="294"/>
      <c r="F79" s="26"/>
      <c r="G79" s="26"/>
      <c r="H79" s="26"/>
      <c r="I79" s="26"/>
      <c r="J79" s="254"/>
      <c r="K79" s="38"/>
    </row>
    <row r="80" spans="2:17" ht="44.1" customHeight="1" x14ac:dyDescent="0.15">
      <c r="B80" s="31"/>
      <c r="C80" s="71" t="s">
        <v>1126</v>
      </c>
      <c r="D80" s="74" t="s">
        <v>1184</v>
      </c>
      <c r="E80" s="66" t="s">
        <v>21</v>
      </c>
      <c r="F80" s="89"/>
      <c r="G80" s="89"/>
      <c r="H80" s="296"/>
      <c r="I80" s="297"/>
      <c r="J80" s="734" t="s">
        <v>1137</v>
      </c>
      <c r="K80" s="653" t="s">
        <v>1162</v>
      </c>
      <c r="O80" s="5">
        <v>1</v>
      </c>
      <c r="P80" s="5">
        <f>IF(はじめに!AV51&lt;&gt;"はい",1,IF(OR(E80="選択してください",E80=""),0,COUNTA(E80)))</f>
        <v>1</v>
      </c>
      <c r="Q80" s="5">
        <f t="shared" ref="Q80:Q87" si="11">O80-P80</f>
        <v>0</v>
      </c>
    </row>
    <row r="81" spans="2:17" ht="44.1" customHeight="1" x14ac:dyDescent="0.15">
      <c r="B81" s="31"/>
      <c r="C81" s="71"/>
      <c r="D81" s="74" t="s">
        <v>1129</v>
      </c>
      <c r="E81" s="66"/>
      <c r="F81" s="89"/>
      <c r="G81" s="89"/>
      <c r="H81" s="296"/>
      <c r="I81" s="297"/>
      <c r="J81" s="735" t="s">
        <v>1138</v>
      </c>
      <c r="K81" s="653" t="s">
        <v>1163</v>
      </c>
      <c r="O81" s="5">
        <v>1</v>
      </c>
      <c r="P81" s="5">
        <f>IF(はじめに!AV51&lt;&gt;"はい",1,COUNTA(E81))</f>
        <v>1</v>
      </c>
      <c r="Q81" s="5">
        <f t="shared" si="11"/>
        <v>0</v>
      </c>
    </row>
    <row r="82" spans="2:17" ht="44.1" customHeight="1" x14ac:dyDescent="0.15">
      <c r="B82" s="31"/>
      <c r="C82" s="71"/>
      <c r="D82" s="74" t="s">
        <v>1131</v>
      </c>
      <c r="E82" s="66"/>
      <c r="F82" s="89"/>
      <c r="G82" s="89"/>
      <c r="H82" s="296"/>
      <c r="I82" s="297"/>
      <c r="J82" s="735" t="s">
        <v>1138</v>
      </c>
      <c r="K82" s="653" t="s">
        <v>1163</v>
      </c>
      <c r="O82" s="5">
        <v>1</v>
      </c>
      <c r="P82" s="5">
        <f>IF(はじめに!AV51&lt;&gt;"はい",1,COUNTA(E82))</f>
        <v>1</v>
      </c>
      <c r="Q82" s="5">
        <f t="shared" si="11"/>
        <v>0</v>
      </c>
    </row>
    <row r="83" spans="2:17" ht="44.1" customHeight="1" x14ac:dyDescent="0.15">
      <c r="B83" s="31"/>
      <c r="C83" s="71"/>
      <c r="D83" s="74" t="s">
        <v>1133</v>
      </c>
      <c r="E83" s="66" t="s">
        <v>21</v>
      </c>
      <c r="F83" s="89"/>
      <c r="G83" s="89"/>
      <c r="H83" s="296"/>
      <c r="I83" s="297"/>
      <c r="J83" s="734" t="s">
        <v>1144</v>
      </c>
      <c r="K83" s="653" t="s">
        <v>1164</v>
      </c>
      <c r="O83" s="5">
        <v>1</v>
      </c>
      <c r="P83" s="5">
        <f>IF(はじめに!AV53&lt;&gt;"はい",1,IF(OR(E83="選択してください",E83=""),0,COUNTA(E83)))</f>
        <v>1</v>
      </c>
      <c r="Q83" s="5">
        <f t="shared" si="11"/>
        <v>0</v>
      </c>
    </row>
    <row r="84" spans="2:17" ht="44.1" customHeight="1" x14ac:dyDescent="0.15">
      <c r="B84" s="31"/>
      <c r="C84" s="71"/>
      <c r="D84" s="74" t="s">
        <v>1135</v>
      </c>
      <c r="E84" s="66"/>
      <c r="F84" s="89"/>
      <c r="G84" s="89"/>
      <c r="H84" s="296"/>
      <c r="I84" s="297"/>
      <c r="J84" s="735" t="s">
        <v>1139</v>
      </c>
      <c r="K84" s="653" t="s">
        <v>1165</v>
      </c>
      <c r="O84" s="5">
        <v>1</v>
      </c>
      <c r="P84" s="5">
        <f>IF(はじめに!AV53&lt;&gt;"はい",1,COUNTA(E84))</f>
        <v>1</v>
      </c>
      <c r="Q84" s="5">
        <f t="shared" si="11"/>
        <v>0</v>
      </c>
    </row>
    <row r="85" spans="2:17" ht="44.1" customHeight="1" x14ac:dyDescent="0.15">
      <c r="B85" s="31"/>
      <c r="C85" s="71"/>
      <c r="D85" s="74" t="s">
        <v>1142</v>
      </c>
      <c r="E85" s="66"/>
      <c r="F85" s="89"/>
      <c r="G85" s="89"/>
      <c r="H85" s="296"/>
      <c r="I85" s="297"/>
      <c r="J85" s="735" t="s">
        <v>1138</v>
      </c>
      <c r="K85" s="653" t="s">
        <v>1166</v>
      </c>
      <c r="O85" s="5">
        <v>1</v>
      </c>
      <c r="P85" s="5">
        <f>IF(はじめに!AV53&lt;&gt;"はい",1,COUNTA(E85))</f>
        <v>1</v>
      </c>
      <c r="Q85" s="5">
        <f t="shared" si="11"/>
        <v>0</v>
      </c>
    </row>
    <row r="86" spans="2:17" ht="44.1" customHeight="1" x14ac:dyDescent="0.15">
      <c r="B86" s="31"/>
      <c r="C86" s="71" t="s">
        <v>312</v>
      </c>
      <c r="D86" s="74" t="s">
        <v>330</v>
      </c>
      <c r="E86" s="66" t="s">
        <v>21</v>
      </c>
      <c r="F86" s="89"/>
      <c r="G86" s="89"/>
      <c r="H86" s="296"/>
      <c r="I86" s="297"/>
      <c r="J86" s="89" t="s">
        <v>376</v>
      </c>
      <c r="K86" s="298" t="s">
        <v>1057</v>
      </c>
      <c r="O86" s="5">
        <v>1</v>
      </c>
      <c r="P86" s="5">
        <f t="shared" ref="P86" si="12">IF(OR(E86="選択してください",E86=""),0,COUNTA(E86))</f>
        <v>0</v>
      </c>
      <c r="Q86" s="5">
        <f t="shared" si="11"/>
        <v>1</v>
      </c>
    </row>
    <row r="87" spans="2:17" ht="44.1" customHeight="1" x14ac:dyDescent="0.15">
      <c r="B87" s="31"/>
      <c r="D87" s="72" t="s">
        <v>313</v>
      </c>
      <c r="E87" s="66"/>
      <c r="F87" s="67" t="s">
        <v>110</v>
      </c>
      <c r="G87" s="67"/>
      <c r="H87" s="262"/>
      <c r="I87" s="90"/>
      <c r="J87" s="67" t="s">
        <v>365</v>
      </c>
      <c r="K87" s="295" t="s">
        <v>1058</v>
      </c>
      <c r="O87" s="5">
        <v>1</v>
      </c>
      <c r="P87" s="5">
        <f>COUNTA(E87)</f>
        <v>0</v>
      </c>
      <c r="Q87" s="5">
        <f t="shared" si="11"/>
        <v>1</v>
      </c>
    </row>
    <row r="88" spans="2:17" ht="44.1" hidden="1" customHeight="1" x14ac:dyDescent="0.15">
      <c r="B88" s="31"/>
      <c r="C88" s="71"/>
      <c r="D88" s="173" t="s">
        <v>56</v>
      </c>
      <c r="E88" s="98" t="s">
        <v>21</v>
      </c>
      <c r="F88" s="89"/>
      <c r="G88" s="89"/>
      <c r="H88" s="296"/>
      <c r="I88" s="297"/>
      <c r="J88" s="89"/>
      <c r="K88" s="298" t="s">
        <v>905</v>
      </c>
      <c r="O88" s="5">
        <v>1</v>
      </c>
      <c r="P88" s="5">
        <v>1</v>
      </c>
      <c r="Q88" s="5">
        <f t="shared" si="10"/>
        <v>0</v>
      </c>
    </row>
    <row r="89" spans="2:17" ht="44.1" customHeight="1" x14ac:dyDescent="0.15">
      <c r="B89" s="31"/>
      <c r="C89" s="71"/>
      <c r="D89" s="72" t="s">
        <v>393</v>
      </c>
      <c r="E89" s="261">
        <f>IF(E109="",0,IF(E109=1,H111,IF(E109&lt;=2,SUM(H111:H112),IF(E109&lt;=3,SUM(H111:H113),IF(E109&lt;=4,SUM(H111:H114),IF(E109&lt;=5,SUM(H111:H115)))))))</f>
        <v>0</v>
      </c>
      <c r="F89" s="67" t="s">
        <v>115</v>
      </c>
      <c r="G89" s="67"/>
      <c r="H89" s="262"/>
      <c r="I89" s="90"/>
      <c r="J89" s="67" t="s">
        <v>395</v>
      </c>
      <c r="K89" s="295" t="s">
        <v>1059</v>
      </c>
      <c r="O89" s="5">
        <v>1</v>
      </c>
      <c r="P89" s="5">
        <f>COUNTA(E89)</f>
        <v>1</v>
      </c>
      <c r="Q89" s="5">
        <f t="shared" si="10"/>
        <v>0</v>
      </c>
    </row>
    <row r="90" spans="2:17" ht="44.1" hidden="1" customHeight="1" x14ac:dyDescent="0.15">
      <c r="B90" s="31"/>
      <c r="C90" s="71"/>
      <c r="D90" s="72" t="s">
        <v>116</v>
      </c>
      <c r="E90" s="66"/>
      <c r="F90" s="67"/>
      <c r="G90" s="67"/>
      <c r="H90" s="262"/>
      <c r="I90" s="90"/>
      <c r="J90" s="300" t="s">
        <v>117</v>
      </c>
      <c r="K90" s="228" t="s">
        <v>1060</v>
      </c>
      <c r="O90" s="5">
        <v>1</v>
      </c>
      <c r="P90" s="5">
        <v>1</v>
      </c>
      <c r="Q90" s="5">
        <f t="shared" ref="Q90:Q95" si="13">O90-P90</f>
        <v>0</v>
      </c>
    </row>
    <row r="91" spans="2:17" ht="44.1" hidden="1" customHeight="1" x14ac:dyDescent="0.15">
      <c r="B91" s="31"/>
      <c r="C91" s="71"/>
      <c r="D91" s="72" t="s">
        <v>118</v>
      </c>
      <c r="E91" s="66"/>
      <c r="F91" s="67"/>
      <c r="G91" s="67"/>
      <c r="H91" s="262"/>
      <c r="I91" s="90"/>
      <c r="J91" s="300" t="s">
        <v>117</v>
      </c>
      <c r="K91" s="228" t="s">
        <v>1061</v>
      </c>
      <c r="O91" s="5">
        <v>1</v>
      </c>
      <c r="P91" s="5">
        <v>1</v>
      </c>
      <c r="Q91" s="5">
        <f t="shared" si="13"/>
        <v>0</v>
      </c>
    </row>
    <row r="92" spans="2:17" ht="44.1" customHeight="1" x14ac:dyDescent="0.15">
      <c r="B92" s="31"/>
      <c r="C92" s="71"/>
      <c r="D92" s="72" t="s">
        <v>57</v>
      </c>
      <c r="E92" s="98" t="s">
        <v>21</v>
      </c>
      <c r="F92" s="67"/>
      <c r="G92" s="67"/>
      <c r="H92" s="262"/>
      <c r="I92" s="90"/>
      <c r="J92" s="67" t="s">
        <v>306</v>
      </c>
      <c r="K92" s="295" t="s">
        <v>1062</v>
      </c>
      <c r="O92" s="5">
        <v>1</v>
      </c>
      <c r="P92" s="5">
        <f>IF(AND(はじめに!$AV$51&lt;&gt;"はい",はじめに!$AV$53&lt;&gt;"はい"),1,IF(OR(E92="選択してください",E92=""),0,COUNTA(E92)))</f>
        <v>1</v>
      </c>
      <c r="Q92" s="5">
        <f t="shared" si="13"/>
        <v>0</v>
      </c>
    </row>
    <row r="93" spans="2:17" ht="44.1" customHeight="1" x14ac:dyDescent="0.15">
      <c r="B93" s="31"/>
      <c r="C93" s="71"/>
      <c r="D93" s="72" t="s">
        <v>314</v>
      </c>
      <c r="E93" s="66"/>
      <c r="F93" s="67" t="s">
        <v>119</v>
      </c>
      <c r="G93" s="67"/>
      <c r="H93" s="262"/>
      <c r="I93" s="90"/>
      <c r="J93" s="67" t="s">
        <v>315</v>
      </c>
      <c r="K93" s="228" t="s">
        <v>1063</v>
      </c>
      <c r="O93" s="5">
        <v>1</v>
      </c>
      <c r="P93" s="5">
        <f>IF(AND(はじめに!$AV$51&lt;&gt;"はい",はじめに!$AV$53&lt;&gt;"はい"),1,COUNTA(E93))</f>
        <v>1</v>
      </c>
      <c r="Q93" s="5">
        <f t="shared" si="13"/>
        <v>0</v>
      </c>
    </row>
    <row r="94" spans="2:17" ht="44.1" customHeight="1" x14ac:dyDescent="0.15">
      <c r="B94" s="31"/>
      <c r="C94" s="71"/>
      <c r="D94" s="72" t="s">
        <v>120</v>
      </c>
      <c r="E94" s="66"/>
      <c r="F94" s="67" t="s">
        <v>121</v>
      </c>
      <c r="G94" s="67"/>
      <c r="H94" s="262"/>
      <c r="I94" s="90"/>
      <c r="J94" s="67"/>
      <c r="K94" s="295" t="s">
        <v>1064</v>
      </c>
      <c r="O94" s="5">
        <v>1</v>
      </c>
      <c r="P94" s="5">
        <f>IF(AND(はじめに!$AV$51&lt;&gt;"はい",はじめに!$AV$53&lt;&gt;"はい"),1,COUNTA(E94))</f>
        <v>1</v>
      </c>
      <c r="Q94" s="5">
        <f t="shared" si="13"/>
        <v>0</v>
      </c>
    </row>
    <row r="95" spans="2:17" ht="44.1" customHeight="1" x14ac:dyDescent="0.15">
      <c r="B95" s="31"/>
      <c r="C95" s="71"/>
      <c r="D95" s="72" t="s">
        <v>122</v>
      </c>
      <c r="E95" s="688"/>
      <c r="F95" s="67" t="s">
        <v>123</v>
      </c>
      <c r="G95" s="67" t="s">
        <v>124</v>
      </c>
      <c r="H95" s="689"/>
      <c r="I95" s="49" t="s">
        <v>121</v>
      </c>
      <c r="J95" s="67" t="s">
        <v>386</v>
      </c>
      <c r="K95" s="295" t="s">
        <v>1065</v>
      </c>
      <c r="O95" s="5">
        <v>2</v>
      </c>
      <c r="P95" s="5">
        <f>IF(AND(はじめに!$AV$51&lt;&gt;"はい",はじめに!$AV$53&lt;&gt;"はい"),2,COUNTA(E95)+COUNTA(H95))</f>
        <v>2</v>
      </c>
      <c r="Q95" s="5">
        <f t="shared" si="13"/>
        <v>0</v>
      </c>
    </row>
    <row r="96" spans="2:17" ht="44.1" customHeight="1" x14ac:dyDescent="0.15">
      <c r="B96" s="31"/>
      <c r="C96" s="84"/>
      <c r="D96" s="171" t="s">
        <v>125</v>
      </c>
      <c r="E96" s="705"/>
      <c r="F96" s="67" t="s">
        <v>126</v>
      </c>
      <c r="G96" s="67" t="s">
        <v>124</v>
      </c>
      <c r="H96" s="704"/>
      <c r="I96" s="49" t="s">
        <v>126</v>
      </c>
      <c r="J96" s="300" t="s">
        <v>127</v>
      </c>
      <c r="K96" s="295" t="s">
        <v>1066</v>
      </c>
      <c r="O96" s="5">
        <v>2</v>
      </c>
      <c r="P96" s="5">
        <f>IF(AND(はじめに!$AV$51&lt;&gt;"はい",はじめに!$AV$53&lt;&gt;"はい"),2,COUNTA(E96)+COUNTA(H96))</f>
        <v>2</v>
      </c>
      <c r="Q96" s="5">
        <f t="shared" ref="Q96:Q104" si="14">O96-P96</f>
        <v>0</v>
      </c>
    </row>
    <row r="97" spans="2:17" ht="44.1" customHeight="1" x14ac:dyDescent="0.15">
      <c r="B97" s="31"/>
      <c r="C97" s="160"/>
      <c r="D97" s="72" t="s">
        <v>128</v>
      </c>
      <c r="E97" s="708"/>
      <c r="F97" s="67" t="s">
        <v>126</v>
      </c>
      <c r="G97" s="67" t="s">
        <v>124</v>
      </c>
      <c r="H97" s="704"/>
      <c r="I97" s="49" t="s">
        <v>126</v>
      </c>
      <c r="J97" s="300" t="s">
        <v>127</v>
      </c>
      <c r="K97" s="295" t="s">
        <v>1067</v>
      </c>
      <c r="O97" s="5">
        <v>2</v>
      </c>
      <c r="P97" s="5">
        <f>IF(AND(はじめに!$AV$51&lt;&gt;"はい",はじめに!$AV$53&lt;&gt;"はい"),2,COUNTA(E97)+COUNTA(H97))</f>
        <v>2</v>
      </c>
      <c r="Q97" s="5">
        <f t="shared" si="14"/>
        <v>0</v>
      </c>
    </row>
    <row r="98" spans="2:17" ht="44.1" customHeight="1" x14ac:dyDescent="0.15">
      <c r="B98" s="31"/>
      <c r="C98" s="71"/>
      <c r="D98" s="301" t="s">
        <v>129</v>
      </c>
      <c r="E98" s="178"/>
      <c r="F98" s="67" t="s">
        <v>130</v>
      </c>
      <c r="G98" s="67"/>
      <c r="H98" s="262"/>
      <c r="I98" s="90"/>
      <c r="J98" s="67" t="s">
        <v>131</v>
      </c>
      <c r="K98" s="295" t="s">
        <v>1068</v>
      </c>
      <c r="O98" s="5">
        <v>1</v>
      </c>
      <c r="P98" s="5">
        <f>IF(AND(はじめに!$AV$51&lt;&gt;"はい",はじめに!$AV$53&lt;&gt;"はい"),1,COUNTA(E98))</f>
        <v>1</v>
      </c>
      <c r="Q98" s="5">
        <f t="shared" si="14"/>
        <v>0</v>
      </c>
    </row>
    <row r="99" spans="2:17" ht="44.1" customHeight="1" thickBot="1" x14ac:dyDescent="0.2">
      <c r="B99" s="31"/>
      <c r="C99" s="71"/>
      <c r="D99" s="302" t="s">
        <v>132</v>
      </c>
      <c r="E99" s="180"/>
      <c r="F99" s="67" t="s">
        <v>130</v>
      </c>
      <c r="G99" s="67"/>
      <c r="H99" s="262"/>
      <c r="I99" s="90"/>
      <c r="J99" s="70" t="s">
        <v>133</v>
      </c>
      <c r="K99" s="564" t="s">
        <v>1069</v>
      </c>
      <c r="O99" s="5">
        <v>1</v>
      </c>
      <c r="P99" s="5">
        <f>IF(AND(はじめに!$AV$51&lt;&gt;"はい",はじめに!$AV$53&lt;&gt;"はい"),1,COUNTA(E99))</f>
        <v>1</v>
      </c>
      <c r="Q99" s="5">
        <f t="shared" si="14"/>
        <v>0</v>
      </c>
    </row>
    <row r="100" spans="2:17" ht="44.1" customHeight="1" x14ac:dyDescent="0.15">
      <c r="B100" s="31"/>
      <c r="C100" s="84"/>
      <c r="D100" s="171" t="s">
        <v>906</v>
      </c>
      <c r="E100" s="705"/>
      <c r="F100" s="67" t="s">
        <v>126</v>
      </c>
      <c r="G100" s="67" t="s">
        <v>124</v>
      </c>
      <c r="H100" s="704"/>
      <c r="I100" s="67" t="s">
        <v>126</v>
      </c>
      <c r="J100" s="749" t="s">
        <v>1180</v>
      </c>
      <c r="K100" s="690" t="s">
        <v>1070</v>
      </c>
      <c r="O100" s="5">
        <v>2</v>
      </c>
      <c r="P100" s="5">
        <f>IF(AND(はじめに!$AV$51&lt;&gt;"はい",はじめに!$AV$53&lt;&gt;"はい"),2,COUNTA(E100)+COUNTA(H100))</f>
        <v>2</v>
      </c>
      <c r="Q100" s="5">
        <f t="shared" ref="Q100" si="15">O100-P100</f>
        <v>0</v>
      </c>
    </row>
    <row r="101" spans="2:17" ht="42" x14ac:dyDescent="0.15">
      <c r="B101" s="31"/>
      <c r="C101" s="160"/>
      <c r="D101" s="615" t="s">
        <v>624</v>
      </c>
      <c r="E101" s="712">
        <v>50.1</v>
      </c>
      <c r="F101" s="67" t="s">
        <v>126</v>
      </c>
      <c r="G101" s="67"/>
      <c r="H101" s="725"/>
      <c r="I101" s="634"/>
      <c r="J101" s="691" t="s">
        <v>1030</v>
      </c>
      <c r="K101" s="693" t="s">
        <v>1071</v>
      </c>
    </row>
    <row r="102" spans="2:17" ht="44.1" customHeight="1" x14ac:dyDescent="0.15">
      <c r="B102" s="31"/>
      <c r="C102" s="71"/>
      <c r="D102" s="72" t="s">
        <v>61</v>
      </c>
      <c r="E102" s="66" t="s">
        <v>21</v>
      </c>
      <c r="F102" s="67"/>
      <c r="G102" s="67"/>
      <c r="H102" s="262"/>
      <c r="I102" s="90"/>
      <c r="J102" s="692"/>
      <c r="K102" s="694" t="s">
        <v>1072</v>
      </c>
      <c r="O102" s="5">
        <v>1</v>
      </c>
      <c r="P102" s="5">
        <f>IF(AND(はじめに!$AV$51&lt;&gt;"はい",はじめに!$AV$53&lt;&gt;"はい"),1,IF(OR(E102="選択してください",E102=""),0,COUNTA(E102)))</f>
        <v>1</v>
      </c>
      <c r="Q102" s="5">
        <f>O102-P102</f>
        <v>0</v>
      </c>
    </row>
    <row r="103" spans="2:17" ht="44.1" customHeight="1" x14ac:dyDescent="0.15">
      <c r="B103" s="31"/>
      <c r="C103" s="84"/>
      <c r="D103" s="73" t="s">
        <v>322</v>
      </c>
      <c r="E103" s="69" t="s">
        <v>21</v>
      </c>
      <c r="F103" s="70"/>
      <c r="G103" s="70"/>
      <c r="H103" s="263"/>
      <c r="I103" s="181"/>
      <c r="J103" s="70"/>
      <c r="K103" s="564" t="s">
        <v>1073</v>
      </c>
      <c r="O103" s="5">
        <v>1</v>
      </c>
      <c r="P103" s="5">
        <f>IF(AND(はじめに!$AV$51&lt;&gt;"はい",はじめに!$AV$53&lt;&gt;"はい"),1,IF(OR(E103="選択してください",E103=""),0,COUNTA(E103)))</f>
        <v>1</v>
      </c>
      <c r="Q103" s="5">
        <f>O103-P103</f>
        <v>0</v>
      </c>
    </row>
    <row r="104" spans="2:17" ht="44.1" customHeight="1" x14ac:dyDescent="0.15">
      <c r="B104" s="31"/>
      <c r="C104" s="71"/>
      <c r="D104" s="73" t="s">
        <v>66</v>
      </c>
      <c r="E104" s="64" t="s">
        <v>21</v>
      </c>
      <c r="F104" s="70"/>
      <c r="G104" s="70"/>
      <c r="H104" s="263"/>
      <c r="I104" s="181"/>
      <c r="J104" s="303" t="s">
        <v>891</v>
      </c>
      <c r="K104" s="235" t="s">
        <v>1074</v>
      </c>
      <c r="O104" s="5">
        <v>1</v>
      </c>
      <c r="P104" s="5">
        <f>IF(AND(はじめに!$AV$51&lt;&gt;"はい",はじめに!$AV$53&lt;&gt;"はい"),1,IF(OR(E104="選択してください",E104=""),0,COUNTA(E104)))</f>
        <v>1</v>
      </c>
      <c r="Q104" s="5">
        <f t="shared" si="14"/>
        <v>0</v>
      </c>
    </row>
    <row r="105" spans="2:17" ht="44.1" customHeight="1" x14ac:dyDescent="0.15">
      <c r="B105" s="31"/>
      <c r="C105" s="71"/>
      <c r="D105" s="86" t="s">
        <v>134</v>
      </c>
      <c r="E105" s="627"/>
      <c r="F105" s="70"/>
      <c r="G105" s="70"/>
      <c r="H105" s="263"/>
      <c r="I105" s="181"/>
      <c r="J105" s="303"/>
      <c r="K105" s="235" t="s">
        <v>1157</v>
      </c>
    </row>
    <row r="106" spans="2:17" ht="44.1" customHeight="1" x14ac:dyDescent="0.15">
      <c r="B106" s="31"/>
      <c r="C106" s="71"/>
      <c r="D106" s="625" t="s">
        <v>853</v>
      </c>
      <c r="E106" s="69"/>
      <c r="F106" s="70" t="s">
        <v>171</v>
      </c>
      <c r="G106" s="70"/>
      <c r="H106" s="263"/>
      <c r="I106" s="181"/>
      <c r="J106" s="303"/>
      <c r="K106" s="235" t="s">
        <v>1075</v>
      </c>
      <c r="O106" s="5">
        <v>1</v>
      </c>
      <c r="P106" s="5">
        <f>IF(AND(はじめに!$AV$51&lt;&gt;"はい",はじめに!$AV$53&lt;&gt;"はい"),1,IF(E104="有",COUNTA(E106),1))</f>
        <v>1</v>
      </c>
      <c r="Q106" s="5">
        <f>O106-P106</f>
        <v>0</v>
      </c>
    </row>
    <row r="107" spans="2:17" ht="42.6" customHeight="1" x14ac:dyDescent="0.15">
      <c r="B107" s="31"/>
      <c r="C107" s="71"/>
      <c r="D107" s="625" t="s">
        <v>854</v>
      </c>
      <c r="E107" s="69"/>
      <c r="F107" s="70" t="s">
        <v>918</v>
      </c>
      <c r="G107" s="70" t="s">
        <v>851</v>
      </c>
      <c r="H107" s="69"/>
      <c r="I107" s="626" t="s">
        <v>850</v>
      </c>
      <c r="J107" s="303"/>
      <c r="K107" s="235" t="s">
        <v>1076</v>
      </c>
      <c r="O107" s="5">
        <v>2</v>
      </c>
      <c r="P107" s="5">
        <f>IF(AND(はじめに!$AV$51&lt;&gt;"はい",はじめに!$AV$53&lt;&gt;"はい"),2,IF(OR(E$104="選択してください",E$104="",E$104="無"),2,COUNTA(E107)+COUNTA(H107)))</f>
        <v>2</v>
      </c>
      <c r="Q107" s="5">
        <f>O107-P107</f>
        <v>0</v>
      </c>
    </row>
    <row r="108" spans="2:17" ht="40.15" customHeight="1" x14ac:dyDescent="0.15">
      <c r="B108" s="31"/>
      <c r="C108" s="71" t="s">
        <v>286</v>
      </c>
      <c r="D108" s="29" t="s">
        <v>135</v>
      </c>
      <c r="E108" s="66"/>
      <c r="F108" s="316" t="s">
        <v>136</v>
      </c>
      <c r="G108" s="67"/>
      <c r="H108" s="262"/>
      <c r="I108" s="90"/>
      <c r="J108" s="317" t="s">
        <v>137</v>
      </c>
      <c r="K108" s="49" t="s">
        <v>1077</v>
      </c>
      <c r="O108" s="5">
        <v>1</v>
      </c>
      <c r="P108" s="5">
        <f>COUNTA(E108)</f>
        <v>0</v>
      </c>
      <c r="Q108" s="5">
        <f>O108-P108</f>
        <v>1</v>
      </c>
    </row>
    <row r="109" spans="2:17" ht="50.1" customHeight="1" x14ac:dyDescent="0.15">
      <c r="B109" s="31"/>
      <c r="C109" s="160"/>
      <c r="D109" s="161" t="s">
        <v>318</v>
      </c>
      <c r="E109" s="98"/>
      <c r="F109" s="89" t="s">
        <v>291</v>
      </c>
      <c r="G109" s="89"/>
      <c r="H109" s="296"/>
      <c r="I109" s="297"/>
      <c r="J109" s="308" t="s">
        <v>351</v>
      </c>
      <c r="K109" s="45" t="s">
        <v>138</v>
      </c>
      <c r="O109" s="5">
        <v>1</v>
      </c>
      <c r="P109" s="5">
        <f>COUNTA(E109)</f>
        <v>0</v>
      </c>
      <c r="Q109" s="5">
        <f>O109-P109</f>
        <v>1</v>
      </c>
    </row>
    <row r="110" spans="2:17" ht="44.1" customHeight="1" x14ac:dyDescent="0.15">
      <c r="B110" s="31"/>
      <c r="D110" s="323" t="s">
        <v>317</v>
      </c>
      <c r="E110" s="162" t="s">
        <v>139</v>
      </c>
      <c r="F110" s="164"/>
      <c r="G110" s="164"/>
      <c r="H110" s="162" t="s">
        <v>290</v>
      </c>
      <c r="I110" s="163"/>
      <c r="J110" s="309"/>
      <c r="K110" s="47" t="s">
        <v>138</v>
      </c>
    </row>
    <row r="111" spans="2:17" ht="55.15" customHeight="1" x14ac:dyDescent="0.15">
      <c r="B111" s="31"/>
      <c r="D111" s="78" t="s">
        <v>294</v>
      </c>
      <c r="E111" s="98"/>
      <c r="F111" s="89" t="s">
        <v>140</v>
      </c>
      <c r="G111" s="89"/>
      <c r="H111" s="98"/>
      <c r="I111" s="46" t="s">
        <v>289</v>
      </c>
      <c r="J111" s="310"/>
      <c r="K111" s="224" t="s">
        <v>1078</v>
      </c>
      <c r="O111" s="5">
        <v>2</v>
      </c>
      <c r="P111" s="5">
        <f>COUNTA(E111)+IF($J$111="【セット数合計】が【PCSの情報 台数】と一致するように記載ください",0,COUNTA(H111))</f>
        <v>0</v>
      </c>
      <c r="Q111" s="5">
        <f t="shared" ref="Q111:Q115" si="16">O111-P111</f>
        <v>2</v>
      </c>
    </row>
    <row r="112" spans="2:17" ht="55.15" customHeight="1" x14ac:dyDescent="0.15">
      <c r="B112" s="31"/>
      <c r="C112" s="84"/>
      <c r="D112" s="79" t="s">
        <v>295</v>
      </c>
      <c r="E112" s="66"/>
      <c r="F112" s="67" t="s">
        <v>140</v>
      </c>
      <c r="G112" s="67"/>
      <c r="H112" s="98"/>
      <c r="I112" s="49" t="s">
        <v>288</v>
      </c>
      <c r="J112" s="667" t="str">
        <f>IF(AND($E109&lt;2,OR(E112&lt;&gt;"",H112&lt;&gt;"")),"←パネル枚数構成の種類数に応じて、灰色セルの数値を削除ください","")</f>
        <v/>
      </c>
      <c r="K112" s="228" t="s">
        <v>1078</v>
      </c>
      <c r="O112" s="5">
        <v>2</v>
      </c>
      <c r="P112" s="5">
        <f>IF(E109&lt;2,2,COUNTA(E112)+IF($J$112="【セット数合計】が【PCSの情報 台数】と一致するように記載ください",0,COUNTA(H112)))</f>
        <v>2</v>
      </c>
      <c r="Q112" s="5">
        <f t="shared" si="16"/>
        <v>0</v>
      </c>
    </row>
    <row r="113" spans="2:17" ht="55.15" customHeight="1" x14ac:dyDescent="0.15">
      <c r="B113" s="31"/>
      <c r="C113" s="84"/>
      <c r="D113" s="79" t="s">
        <v>296</v>
      </c>
      <c r="E113" s="66"/>
      <c r="F113" s="67" t="s">
        <v>140</v>
      </c>
      <c r="G113" s="67"/>
      <c r="H113" s="98"/>
      <c r="I113" s="49" t="s">
        <v>288</v>
      </c>
      <c r="J113" s="668" t="str">
        <f>IF(AND($E109&lt;3,OR(E113&lt;&gt;"",H113&lt;&gt;"")),"←パネル枚数構成の種類数に応じて、灰色セルの数値を削除ください","")</f>
        <v/>
      </c>
      <c r="K113" s="228" t="s">
        <v>1078</v>
      </c>
      <c r="O113" s="5">
        <v>2</v>
      </c>
      <c r="P113" s="5">
        <f>IF(E109&lt;3,2,COUNTA(E113)+IF($J$113="【セット数合計】が【PCSの情報 台数】と一致するように記載ください",0,COUNTA(H113)))</f>
        <v>2</v>
      </c>
      <c r="Q113" s="5">
        <f t="shared" si="16"/>
        <v>0</v>
      </c>
    </row>
    <row r="114" spans="2:17" ht="55.15" customHeight="1" x14ac:dyDescent="0.15">
      <c r="B114" s="31"/>
      <c r="C114" s="84"/>
      <c r="D114" s="79" t="s">
        <v>297</v>
      </c>
      <c r="E114" s="66"/>
      <c r="F114" s="67" t="s">
        <v>140</v>
      </c>
      <c r="G114" s="67"/>
      <c r="H114" s="98"/>
      <c r="I114" s="49" t="s">
        <v>288</v>
      </c>
      <c r="J114" s="667" t="str">
        <f>IF(AND($E109&lt;4,OR(E114&lt;&gt;"",H114&lt;&gt;"")),"←パネル枚数構成の種類数に応じて、灰色セルの数値を削除ください","")</f>
        <v/>
      </c>
      <c r="K114" s="228" t="s">
        <v>1078</v>
      </c>
      <c r="O114" s="5">
        <v>2</v>
      </c>
      <c r="P114" s="5">
        <f>IF(E109&lt;4,2,COUNTA(E114)+IF($J$114="【セット数合計】が【PCSの情報 台数】と一致するように記載ください",0,COUNTA(H114)))</f>
        <v>2</v>
      </c>
      <c r="Q114" s="5">
        <f t="shared" si="16"/>
        <v>0</v>
      </c>
    </row>
    <row r="115" spans="2:17" ht="55.15" customHeight="1" x14ac:dyDescent="0.15">
      <c r="B115" s="31"/>
      <c r="C115" s="85"/>
      <c r="D115" s="80" t="s">
        <v>298</v>
      </c>
      <c r="E115" s="69"/>
      <c r="F115" s="36" t="s">
        <v>140</v>
      </c>
      <c r="G115" s="36"/>
      <c r="H115" s="98"/>
      <c r="I115" s="315" t="s">
        <v>288</v>
      </c>
      <c r="J115" s="669" t="str">
        <f>IF(AND($E109&lt;5,OR(E115&lt;&gt;"",H115&lt;&gt;"")),"←パネル枚数構成の種類数に応じて、灰色セルの数値を削除ください","")</f>
        <v/>
      </c>
      <c r="K115" s="313" t="s">
        <v>1078</v>
      </c>
      <c r="O115" s="5">
        <v>2</v>
      </c>
      <c r="P115" s="5">
        <f>IF(E109&lt;5,2,COUNTA(E115)+IF($J$115="【セット数合計】が【PCSの情報 台数】と一致するように記載ください",0,COUNTA(H115)))</f>
        <v>2</v>
      </c>
      <c r="Q115" s="5">
        <f t="shared" si="16"/>
        <v>0</v>
      </c>
    </row>
    <row r="116" spans="2:17" ht="56.1" customHeight="1" x14ac:dyDescent="0.15">
      <c r="B116" s="31"/>
      <c r="C116" s="71" t="s">
        <v>326</v>
      </c>
      <c r="D116" s="75"/>
      <c r="E116" s="26"/>
      <c r="F116" s="35"/>
      <c r="G116" s="35"/>
      <c r="H116" s="26"/>
      <c r="I116" s="26"/>
      <c r="J116" s="26"/>
      <c r="K116" s="38"/>
    </row>
    <row r="117" spans="2:17" ht="44.1" customHeight="1" x14ac:dyDescent="0.15">
      <c r="B117" s="31"/>
      <c r="C117" s="71" t="s">
        <v>1141</v>
      </c>
      <c r="D117" s="177" t="s">
        <v>1127</v>
      </c>
      <c r="E117" s="65" t="s">
        <v>21</v>
      </c>
      <c r="F117" s="34"/>
      <c r="G117" s="46"/>
      <c r="H117" s="259"/>
      <c r="I117" s="265"/>
      <c r="J117" s="737" t="s">
        <v>1137</v>
      </c>
      <c r="K117" s="653" t="s">
        <v>1158</v>
      </c>
      <c r="O117" s="5">
        <v>1</v>
      </c>
      <c r="P117" s="5">
        <f>IF(はじめに!AV51&lt;&gt;"はい",1,IF($E$78&lt;2,1,IF(OR(E117="選択してください",E117=""),0,COUNTA(E117))))</f>
        <v>1</v>
      </c>
      <c r="Q117" s="5">
        <f t="shared" ref="Q117:Q124" si="17">O117-P117</f>
        <v>0</v>
      </c>
    </row>
    <row r="118" spans="2:17" ht="44.1" customHeight="1" x14ac:dyDescent="0.15">
      <c r="B118" s="31"/>
      <c r="C118" s="71"/>
      <c r="D118" s="736" t="s">
        <v>1128</v>
      </c>
      <c r="E118" s="66"/>
      <c r="F118" s="67"/>
      <c r="G118" s="49"/>
      <c r="H118" s="262"/>
      <c r="I118" s="90"/>
      <c r="J118" s="738" t="s">
        <v>1143</v>
      </c>
      <c r="K118" s="653" t="s">
        <v>1159</v>
      </c>
      <c r="O118" s="5">
        <v>1</v>
      </c>
      <c r="P118" s="5">
        <f>IF(はじめに!AV51&lt;&gt;"はい",1,IF($E$78&lt;2,1,COUNTA(E118)))</f>
        <v>1</v>
      </c>
      <c r="Q118" s="5">
        <f t="shared" si="17"/>
        <v>0</v>
      </c>
    </row>
    <row r="119" spans="2:17" ht="44.1" customHeight="1" x14ac:dyDescent="0.15">
      <c r="B119" s="31"/>
      <c r="C119" s="71"/>
      <c r="D119" s="736" t="s">
        <v>1145</v>
      </c>
      <c r="E119" s="66"/>
      <c r="F119" s="67"/>
      <c r="G119" s="49"/>
      <c r="H119" s="262"/>
      <c r="I119" s="90"/>
      <c r="J119" s="738" t="s">
        <v>1143</v>
      </c>
      <c r="K119" s="653" t="s">
        <v>1159</v>
      </c>
      <c r="O119" s="5">
        <v>1</v>
      </c>
      <c r="P119" s="5">
        <f>IF(はじめに!AV51&lt;&gt;"はい",1,IF($E$78&lt;2,1,COUNTA(E119)))</f>
        <v>1</v>
      </c>
      <c r="Q119" s="5">
        <f t="shared" si="17"/>
        <v>0</v>
      </c>
    </row>
    <row r="120" spans="2:17" ht="44.1" customHeight="1" x14ac:dyDescent="0.15">
      <c r="B120" s="31"/>
      <c r="C120" s="71"/>
      <c r="D120" s="736" t="s">
        <v>1132</v>
      </c>
      <c r="E120" s="66" t="s">
        <v>21</v>
      </c>
      <c r="F120" s="67"/>
      <c r="G120" s="49"/>
      <c r="H120" s="262"/>
      <c r="I120" s="90"/>
      <c r="J120" s="738" t="s">
        <v>1140</v>
      </c>
      <c r="K120" s="653" t="s">
        <v>1160</v>
      </c>
      <c r="O120" s="5">
        <v>1</v>
      </c>
      <c r="P120" s="5">
        <f>IF(はじめに!AV53&lt;&gt;"はい",1,IF($E$78&lt;2,1,IF(OR(E120="選択してください",E120=""),0,COUNTA(E120))))</f>
        <v>1</v>
      </c>
      <c r="Q120" s="5">
        <f t="shared" si="17"/>
        <v>0</v>
      </c>
    </row>
    <row r="121" spans="2:17" ht="44.1" customHeight="1" x14ac:dyDescent="0.15">
      <c r="B121" s="31"/>
      <c r="C121" s="71"/>
      <c r="D121" s="736" t="s">
        <v>1134</v>
      </c>
      <c r="E121" s="66"/>
      <c r="F121" s="67"/>
      <c r="G121" s="49"/>
      <c r="H121" s="262"/>
      <c r="I121" s="90"/>
      <c r="J121" s="738" t="s">
        <v>1143</v>
      </c>
      <c r="K121" s="653" t="s">
        <v>1161</v>
      </c>
      <c r="O121" s="5">
        <v>1</v>
      </c>
      <c r="P121" s="5">
        <f>IF(はじめに!AV53&lt;&gt;"はい",1,IF($E$78&lt;2,1,COUNTA(E121)))</f>
        <v>1</v>
      </c>
      <c r="Q121" s="5">
        <f t="shared" si="17"/>
        <v>0</v>
      </c>
    </row>
    <row r="122" spans="2:17" ht="44.1" customHeight="1" x14ac:dyDescent="0.15">
      <c r="B122" s="31"/>
      <c r="C122" s="71"/>
      <c r="D122" s="736" t="s">
        <v>1136</v>
      </c>
      <c r="E122" s="66"/>
      <c r="F122" s="67"/>
      <c r="G122" s="49"/>
      <c r="H122" s="262"/>
      <c r="I122" s="90"/>
      <c r="J122" s="738" t="s">
        <v>1143</v>
      </c>
      <c r="K122" s="653" t="s">
        <v>1161</v>
      </c>
      <c r="O122" s="5">
        <v>1</v>
      </c>
      <c r="P122" s="5">
        <f>IF(はじめに!AV53&lt;&gt;"はい",1,IF($E$78&lt;2,1,COUNTA(E122)))</f>
        <v>1</v>
      </c>
      <c r="Q122" s="5">
        <f t="shared" si="17"/>
        <v>0</v>
      </c>
    </row>
    <row r="123" spans="2:17" ht="44.1" customHeight="1" x14ac:dyDescent="0.15">
      <c r="B123" s="31"/>
      <c r="C123" s="71" t="s">
        <v>312</v>
      </c>
      <c r="D123" s="555" t="s">
        <v>330</v>
      </c>
      <c r="E123" s="98" t="s">
        <v>21</v>
      </c>
      <c r="F123" s="89"/>
      <c r="G123" s="45"/>
      <c r="H123" s="296"/>
      <c r="I123" s="297"/>
      <c r="J123" s="299" t="s">
        <v>376</v>
      </c>
      <c r="K123" s="298" t="s">
        <v>1057</v>
      </c>
      <c r="O123" s="5">
        <v>1</v>
      </c>
      <c r="P123" s="5">
        <f>IF($E$78&lt;2,1,IF(OR(E123="選択してください",E123=""),0,COUNTA(E123)))</f>
        <v>1</v>
      </c>
      <c r="Q123" s="5">
        <f t="shared" si="17"/>
        <v>0</v>
      </c>
    </row>
    <row r="124" spans="2:17" ht="44.1" customHeight="1" x14ac:dyDescent="0.15">
      <c r="B124" s="31"/>
      <c r="C124" s="71"/>
      <c r="D124" s="555" t="s">
        <v>313</v>
      </c>
      <c r="E124" s="69"/>
      <c r="F124" s="89" t="s">
        <v>110</v>
      </c>
      <c r="G124" s="45"/>
      <c r="H124" s="296"/>
      <c r="I124" s="297"/>
      <c r="J124" s="89" t="s">
        <v>366</v>
      </c>
      <c r="K124" s="295" t="s">
        <v>1058</v>
      </c>
      <c r="O124" s="5">
        <v>1</v>
      </c>
      <c r="P124" s="5">
        <f>IF($E$78&lt;2,1,COUNTA(E124))</f>
        <v>1</v>
      </c>
      <c r="Q124" s="5">
        <f t="shared" si="17"/>
        <v>0</v>
      </c>
    </row>
    <row r="125" spans="2:17" ht="44.1" hidden="1" customHeight="1" x14ac:dyDescent="0.15">
      <c r="B125" s="31"/>
      <c r="C125" s="71"/>
      <c r="D125" s="171" t="s">
        <v>56</v>
      </c>
      <c r="E125" s="66" t="s">
        <v>21</v>
      </c>
      <c r="F125" s="67"/>
      <c r="G125" s="67"/>
      <c r="H125" s="262"/>
      <c r="I125" s="90"/>
      <c r="J125" s="67"/>
      <c r="K125" s="298" t="s">
        <v>905</v>
      </c>
      <c r="O125" s="5">
        <v>1</v>
      </c>
      <c r="P125" s="5">
        <v>1</v>
      </c>
      <c r="Q125" s="5">
        <f t="shared" si="10"/>
        <v>0</v>
      </c>
    </row>
    <row r="126" spans="2:17" ht="44.1" customHeight="1" x14ac:dyDescent="0.15">
      <c r="B126" s="31"/>
      <c r="C126" s="71"/>
      <c r="D126" s="73" t="s">
        <v>394</v>
      </c>
      <c r="E126" s="246">
        <f>IF(E146="",0,IF(E146=1,H148,IF(E146&lt;=2,SUM(H148:H149),IF(134&lt;=3,SUM(H148:H150),IF(E146&lt;=4,SUM(H148:H151),IF(E146=5,SUM(H148:H152)))))))</f>
        <v>0</v>
      </c>
      <c r="F126" s="70" t="s">
        <v>115</v>
      </c>
      <c r="G126" s="70"/>
      <c r="H126" s="263"/>
      <c r="I126" s="181"/>
      <c r="J126" s="70" t="s">
        <v>396</v>
      </c>
      <c r="K126" s="295" t="s">
        <v>1059</v>
      </c>
      <c r="O126" s="5">
        <v>1</v>
      </c>
      <c r="P126" s="5">
        <f>IF($E$78&lt;2,1,COUNTA(E126))</f>
        <v>1</v>
      </c>
      <c r="Q126" s="5">
        <f t="shared" si="10"/>
        <v>0</v>
      </c>
    </row>
    <row r="127" spans="2:17" ht="44.1" hidden="1" customHeight="1" x14ac:dyDescent="0.15">
      <c r="B127" s="31"/>
      <c r="C127" s="71"/>
      <c r="D127" s="72" t="s">
        <v>116</v>
      </c>
      <c r="E127" s="66"/>
      <c r="F127" s="67"/>
      <c r="G127" s="67"/>
      <c r="H127" s="262"/>
      <c r="I127" s="90"/>
      <c r="J127" s="300" t="s">
        <v>117</v>
      </c>
      <c r="K127" s="228" t="s">
        <v>1060</v>
      </c>
      <c r="O127" s="5">
        <v>1</v>
      </c>
      <c r="P127" s="5">
        <v>1</v>
      </c>
      <c r="Q127" s="5">
        <f t="shared" ref="Q127:Q139" si="18">O127-P127</f>
        <v>0</v>
      </c>
    </row>
    <row r="128" spans="2:17" ht="44.1" hidden="1" customHeight="1" x14ac:dyDescent="0.15">
      <c r="B128" s="31"/>
      <c r="C128" s="71"/>
      <c r="D128" s="73" t="s">
        <v>118</v>
      </c>
      <c r="E128" s="69"/>
      <c r="F128" s="67"/>
      <c r="G128" s="67"/>
      <c r="H128" s="262"/>
      <c r="I128" s="90"/>
      <c r="J128" s="300" t="s">
        <v>117</v>
      </c>
      <c r="K128" s="228" t="s">
        <v>1061</v>
      </c>
      <c r="O128" s="5">
        <v>1</v>
      </c>
      <c r="P128" s="5">
        <v>1</v>
      </c>
      <c r="Q128" s="5">
        <f t="shared" si="18"/>
        <v>0</v>
      </c>
    </row>
    <row r="129" spans="2:17" ht="44.1" customHeight="1" x14ac:dyDescent="0.15">
      <c r="B129" s="31"/>
      <c r="C129" s="71"/>
      <c r="D129" s="79" t="s">
        <v>57</v>
      </c>
      <c r="E129" s="66" t="s">
        <v>21</v>
      </c>
      <c r="F129" s="67"/>
      <c r="G129" s="67"/>
      <c r="H129" s="314"/>
      <c r="I129" s="90"/>
      <c r="J129" s="67" t="s">
        <v>306</v>
      </c>
      <c r="K129" s="295" t="s">
        <v>1062</v>
      </c>
      <c r="O129" s="5">
        <v>1</v>
      </c>
      <c r="P129" s="5">
        <f>IF(AND(はじめに!$AV$51&lt;&gt;"はい",はじめに!$AV$53&lt;&gt;"はい"),1,IF($E$78&lt;2,1,IF(OR(E129="選択してください",E129=""),0,COUNTA(E129))))</f>
        <v>1</v>
      </c>
      <c r="Q129" s="5">
        <f t="shared" si="18"/>
        <v>0</v>
      </c>
    </row>
    <row r="130" spans="2:17" ht="44.1" customHeight="1" x14ac:dyDescent="0.15">
      <c r="B130" s="31"/>
      <c r="C130" s="71"/>
      <c r="D130" s="74" t="s">
        <v>314</v>
      </c>
      <c r="E130" s="98"/>
      <c r="F130" s="67" t="s">
        <v>119</v>
      </c>
      <c r="G130" s="67"/>
      <c r="H130" s="262"/>
      <c r="I130" s="90"/>
      <c r="J130" s="67" t="s">
        <v>315</v>
      </c>
      <c r="K130" s="228" t="s">
        <v>1063</v>
      </c>
      <c r="O130" s="5">
        <v>1</v>
      </c>
      <c r="P130" s="5">
        <f>IF(AND(はじめに!$AV$51&lt;&gt;"はい",はじめに!$AV$53&lt;&gt;"はい"),1,IF($E$78&lt;2,1,COUNTA(E130)))</f>
        <v>1</v>
      </c>
      <c r="Q130" s="5">
        <f t="shared" si="18"/>
        <v>0</v>
      </c>
    </row>
    <row r="131" spans="2:17" ht="44.1" customHeight="1" x14ac:dyDescent="0.15">
      <c r="B131" s="31"/>
      <c r="C131" s="71"/>
      <c r="D131" s="72" t="s">
        <v>120</v>
      </c>
      <c r="E131" s="66"/>
      <c r="F131" s="67" t="s">
        <v>121</v>
      </c>
      <c r="G131" s="67"/>
      <c r="H131" s="262"/>
      <c r="I131" s="90"/>
      <c r="J131" s="67"/>
      <c r="K131" s="295" t="s">
        <v>1064</v>
      </c>
      <c r="O131" s="5">
        <v>1</v>
      </c>
      <c r="P131" s="5">
        <f>IF(AND(はじめに!$AV$51&lt;&gt;"はい",はじめに!$AV$53&lt;&gt;"はい"),1,IF($E$78&lt;2,1,COUNTA(E131)))</f>
        <v>1</v>
      </c>
      <c r="Q131" s="5">
        <f t="shared" si="18"/>
        <v>0</v>
      </c>
    </row>
    <row r="132" spans="2:17" ht="44.1" customHeight="1" x14ac:dyDescent="0.15">
      <c r="B132" s="31"/>
      <c r="C132" s="71"/>
      <c r="D132" s="72" t="s">
        <v>122</v>
      </c>
      <c r="E132" s="562"/>
      <c r="F132" s="67" t="s">
        <v>123</v>
      </c>
      <c r="G132" s="67" t="s">
        <v>124</v>
      </c>
      <c r="H132" s="563"/>
      <c r="I132" s="49" t="s">
        <v>121</v>
      </c>
      <c r="J132" s="67" t="s">
        <v>852</v>
      </c>
      <c r="K132" s="295" t="s">
        <v>1065</v>
      </c>
      <c r="O132" s="5">
        <v>2</v>
      </c>
      <c r="P132" s="5">
        <f>IF(AND(はじめに!$AV$51&lt;&gt;"はい",はじめに!$AV$53&lt;&gt;"はい"),2,IF($E$78&lt;2,2,COUNTA(E132)+COUNTA(H132)))</f>
        <v>2</v>
      </c>
      <c r="Q132" s="5">
        <f t="shared" si="18"/>
        <v>0</v>
      </c>
    </row>
    <row r="133" spans="2:17" ht="44.1" customHeight="1" x14ac:dyDescent="0.15">
      <c r="B133" s="31"/>
      <c r="C133" s="84"/>
      <c r="D133" s="171" t="s">
        <v>125</v>
      </c>
      <c r="E133" s="704"/>
      <c r="F133" s="67" t="s">
        <v>126</v>
      </c>
      <c r="G133" s="67" t="s">
        <v>124</v>
      </c>
      <c r="H133" s="704"/>
      <c r="I133" s="49" t="s">
        <v>126</v>
      </c>
      <c r="J133" s="300" t="s">
        <v>127</v>
      </c>
      <c r="K133" s="295" t="s">
        <v>1079</v>
      </c>
      <c r="O133" s="5">
        <v>2</v>
      </c>
      <c r="P133" s="5">
        <f>IF(AND(はじめに!$AV$51&lt;&gt;"はい",はじめに!$AV$53&lt;&gt;"はい"),2,IF($E$78&lt;2,2,COUNTA(E133)+COUNTA(H133)))</f>
        <v>2</v>
      </c>
      <c r="Q133" s="5">
        <f t="shared" si="18"/>
        <v>0</v>
      </c>
    </row>
    <row r="134" spans="2:17" ht="44.1" customHeight="1" x14ac:dyDescent="0.15">
      <c r="B134" s="31"/>
      <c r="C134" s="160"/>
      <c r="D134" s="72" t="s">
        <v>128</v>
      </c>
      <c r="E134" s="704"/>
      <c r="F134" s="67" t="s">
        <v>126</v>
      </c>
      <c r="G134" s="67" t="s">
        <v>124</v>
      </c>
      <c r="H134" s="704"/>
      <c r="I134" s="49" t="s">
        <v>126</v>
      </c>
      <c r="J134" s="300" t="s">
        <v>127</v>
      </c>
      <c r="K134" s="295" t="s">
        <v>1080</v>
      </c>
      <c r="O134" s="5">
        <v>2</v>
      </c>
      <c r="P134" s="5">
        <f>IF(AND(はじめに!$AV$51&lt;&gt;"はい",はじめに!$AV$53&lt;&gt;"はい"),2,IF($E$78&lt;2,2,COUNTA(E134)+COUNTA(H134)))</f>
        <v>2</v>
      </c>
      <c r="Q134" s="5">
        <f t="shared" si="18"/>
        <v>0</v>
      </c>
    </row>
    <row r="135" spans="2:17" ht="44.1" customHeight="1" x14ac:dyDescent="0.15">
      <c r="B135" s="31"/>
      <c r="C135" s="71"/>
      <c r="D135" s="301" t="s">
        <v>129</v>
      </c>
      <c r="E135" s="66"/>
      <c r="F135" s="67" t="s">
        <v>130</v>
      </c>
      <c r="G135" s="67"/>
      <c r="H135" s="262"/>
      <c r="I135" s="90"/>
      <c r="J135" s="67" t="s">
        <v>141</v>
      </c>
      <c r="K135" s="295" t="s">
        <v>1081</v>
      </c>
      <c r="O135" s="5">
        <v>1</v>
      </c>
      <c r="P135" s="5">
        <f>IF(AND(はじめに!$AV$51&lt;&gt;"はい",はじめに!$AV$53&lt;&gt;"はい"),1,IF($E$78&lt;2,1,COUNTA(E135)))</f>
        <v>1</v>
      </c>
      <c r="Q135" s="5">
        <f t="shared" si="18"/>
        <v>0</v>
      </c>
    </row>
    <row r="136" spans="2:17" ht="44.1" customHeight="1" x14ac:dyDescent="0.15">
      <c r="B136" s="31"/>
      <c r="C136" s="71"/>
      <c r="D136" s="302" t="s">
        <v>132</v>
      </c>
      <c r="E136" s="66"/>
      <c r="F136" s="67" t="s">
        <v>130</v>
      </c>
      <c r="G136" s="67"/>
      <c r="H136" s="262"/>
      <c r="I136" s="90"/>
      <c r="J136" s="228" t="s">
        <v>142</v>
      </c>
      <c r="K136" s="564" t="s">
        <v>1069</v>
      </c>
      <c r="O136" s="5">
        <v>1</v>
      </c>
      <c r="P136" s="5">
        <f>IF(AND(はじめに!$AV$51&lt;&gt;"はい",はじめに!$AV$53&lt;&gt;"はい"),1,IF($E$78&lt;2,1,COUNTA(E136)))</f>
        <v>1</v>
      </c>
      <c r="Q136" s="5">
        <f t="shared" si="18"/>
        <v>0</v>
      </c>
    </row>
    <row r="137" spans="2:17" ht="44.1" customHeight="1" x14ac:dyDescent="0.15">
      <c r="B137" s="31"/>
      <c r="C137" s="84"/>
      <c r="D137" s="171" t="s">
        <v>623</v>
      </c>
      <c r="E137" s="704"/>
      <c r="F137" s="67" t="s">
        <v>126</v>
      </c>
      <c r="G137" s="67" t="s">
        <v>124</v>
      </c>
      <c r="H137" s="704"/>
      <c r="I137" s="67" t="s">
        <v>126</v>
      </c>
      <c r="J137" s="707" t="s">
        <v>1176</v>
      </c>
      <c r="K137" s="702" t="s">
        <v>1070</v>
      </c>
      <c r="O137" s="5">
        <v>2</v>
      </c>
      <c r="P137" s="5">
        <f>IF(AND(はじめに!$AV$51&lt;&gt;"はい",はじめに!$AV$53&lt;&gt;"はい"),2,IF($E78&lt;2,2,COUNTA(E137)+COUNTA(H137)))</f>
        <v>2</v>
      </c>
      <c r="Q137" s="5">
        <f t="shared" si="18"/>
        <v>0</v>
      </c>
    </row>
    <row r="138" spans="2:17" ht="42" x14ac:dyDescent="0.15">
      <c r="B138" s="31"/>
      <c r="C138" s="160"/>
      <c r="D138" s="615" t="s">
        <v>624</v>
      </c>
      <c r="E138" s="706">
        <v>50.1</v>
      </c>
      <c r="F138" s="67" t="s">
        <v>126</v>
      </c>
      <c r="G138" s="67"/>
      <c r="H138" s="725"/>
      <c r="I138" s="634"/>
      <c r="J138" s="707" t="s">
        <v>1031</v>
      </c>
      <c r="K138" s="702" t="s">
        <v>1071</v>
      </c>
    </row>
    <row r="139" spans="2:17" ht="44.1" customHeight="1" x14ac:dyDescent="0.15">
      <c r="B139" s="31"/>
      <c r="C139" s="71"/>
      <c r="D139" s="72" t="s">
        <v>61</v>
      </c>
      <c r="E139" s="66" t="s">
        <v>21</v>
      </c>
      <c r="F139" s="67"/>
      <c r="G139" s="67"/>
      <c r="H139" s="262"/>
      <c r="I139" s="90"/>
      <c r="J139" s="228"/>
      <c r="K139" s="298" t="s">
        <v>1072</v>
      </c>
      <c r="O139" s="5">
        <v>1</v>
      </c>
      <c r="P139" s="5">
        <f>IF(AND(はじめに!$AV$51&lt;&gt;"はい",はじめに!$AV$53&lt;&gt;"はい"),1,IF($E$78&lt;2,1,IF(OR(E139="選択してください",E139=""),0,COUNTA(E139))))</f>
        <v>1</v>
      </c>
      <c r="Q139" s="5">
        <f t="shared" si="18"/>
        <v>0</v>
      </c>
    </row>
    <row r="140" spans="2:17" ht="44.1" customHeight="1" x14ac:dyDescent="0.15">
      <c r="B140" s="31"/>
      <c r="C140" s="84"/>
      <c r="D140" s="73" t="s">
        <v>322</v>
      </c>
      <c r="E140" s="66" t="s">
        <v>21</v>
      </c>
      <c r="F140" s="67"/>
      <c r="G140" s="67"/>
      <c r="H140" s="263"/>
      <c r="I140" s="181"/>
      <c r="J140" s="228"/>
      <c r="K140" s="564" t="s">
        <v>1073</v>
      </c>
      <c r="O140" s="5">
        <v>1</v>
      </c>
      <c r="P140" s="5">
        <f>IF(AND(はじめに!$AV$51&lt;&gt;"はい",はじめに!$AV$53&lt;&gt;"はい"),1,IF($E$78&lt;2,1,IF(OR(E140="選択してください",E140=""),0,COUNTA(E140))))</f>
        <v>1</v>
      </c>
      <c r="Q140" s="5">
        <f t="shared" ref="Q140:Q163" si="19">O140-P140</f>
        <v>0</v>
      </c>
    </row>
    <row r="141" spans="2:17" ht="44.1" customHeight="1" x14ac:dyDescent="0.15">
      <c r="B141" s="31"/>
      <c r="C141" s="71"/>
      <c r="D141" s="73" t="s">
        <v>66</v>
      </c>
      <c r="E141" s="66" t="s">
        <v>21</v>
      </c>
      <c r="F141" s="67"/>
      <c r="G141" s="67"/>
      <c r="H141" s="263"/>
      <c r="I141" s="181"/>
      <c r="J141" s="67" t="s">
        <v>892</v>
      </c>
      <c r="K141" s="235" t="s">
        <v>1082</v>
      </c>
      <c r="O141" s="5">
        <v>1</v>
      </c>
      <c r="P141" s="5">
        <f>IF(AND(はじめに!$AV$51&lt;&gt;"はい",はじめに!$AV$53&lt;&gt;"はい"),1,IF($E$78&lt;2,1,IF(OR(E141="選択してください",E141=""),0,COUNTA(E141))))</f>
        <v>1</v>
      </c>
      <c r="Q141" s="5">
        <f>O141-P141</f>
        <v>0</v>
      </c>
    </row>
    <row r="142" spans="2:17" ht="44.1" customHeight="1" x14ac:dyDescent="0.15">
      <c r="B142" s="31"/>
      <c r="C142" s="71"/>
      <c r="D142" s="86" t="s">
        <v>134</v>
      </c>
      <c r="E142" s="627"/>
      <c r="F142" s="67"/>
      <c r="G142" s="67"/>
      <c r="H142" s="670"/>
      <c r="I142" s="670"/>
      <c r="J142" s="303"/>
      <c r="K142" s="235" t="s">
        <v>1157</v>
      </c>
    </row>
    <row r="143" spans="2:17" ht="44.1" customHeight="1" x14ac:dyDescent="0.15">
      <c r="B143" s="31"/>
      <c r="C143" s="71"/>
      <c r="D143" s="625" t="s">
        <v>853</v>
      </c>
      <c r="E143" s="69"/>
      <c r="F143" s="70" t="s">
        <v>171</v>
      </c>
      <c r="G143" s="70"/>
      <c r="H143" s="263"/>
      <c r="I143" s="181"/>
      <c r="J143" s="650"/>
      <c r="K143" s="235" t="s">
        <v>1083</v>
      </c>
      <c r="O143" s="5">
        <v>1</v>
      </c>
      <c r="P143" s="5">
        <f>IF(AND(はじめに!$AV$51&lt;&gt;"はい",はじめに!$AV$53&lt;&gt;"はい"),1,IF(E141="有",COUNTA(E143),1))</f>
        <v>1</v>
      </c>
      <c r="Q143" s="5">
        <f>O143-P143</f>
        <v>0</v>
      </c>
    </row>
    <row r="144" spans="2:17" ht="44.1" customHeight="1" x14ac:dyDescent="0.15">
      <c r="B144" s="31"/>
      <c r="C144" s="71"/>
      <c r="D144" s="625" t="s">
        <v>854</v>
      </c>
      <c r="E144" s="69"/>
      <c r="F144" s="70" t="s">
        <v>855</v>
      </c>
      <c r="G144" s="70" t="s">
        <v>851</v>
      </c>
      <c r="H144" s="69"/>
      <c r="I144" s="626" t="s">
        <v>850</v>
      </c>
      <c r="J144" s="650"/>
      <c r="K144" s="235" t="s">
        <v>1076</v>
      </c>
      <c r="O144" s="5">
        <v>2</v>
      </c>
      <c r="P144" s="5">
        <f>IF(AND(はじめに!$AV$51&lt;&gt;"はい",はじめに!$AV$53&lt;&gt;"はい"),2,IF(OR(E$141="選択してください",E$141="",E$141="無"),2,COUNTA(E144)+COUNTA(H144)))</f>
        <v>2</v>
      </c>
      <c r="Q144" s="5">
        <f>O144-P144</f>
        <v>0</v>
      </c>
    </row>
    <row r="145" spans="2:17" ht="40.15" customHeight="1" x14ac:dyDescent="0.15">
      <c r="B145" s="31"/>
      <c r="C145" s="71" t="s">
        <v>286</v>
      </c>
      <c r="D145" s="29" t="s">
        <v>135</v>
      </c>
      <c r="E145" s="66"/>
      <c r="F145" s="316" t="s">
        <v>136</v>
      </c>
      <c r="G145" s="67"/>
      <c r="H145" s="262"/>
      <c r="I145" s="90"/>
      <c r="J145" s="317" t="s">
        <v>137</v>
      </c>
      <c r="K145" s="664" t="s">
        <v>1077</v>
      </c>
      <c r="O145" s="5">
        <v>1</v>
      </c>
      <c r="P145" s="5">
        <f>IF($E$78&lt;2,1,COUNTA(E145))</f>
        <v>1</v>
      </c>
      <c r="Q145" s="5">
        <f>O145-P145</f>
        <v>0</v>
      </c>
    </row>
    <row r="146" spans="2:17" ht="50.1" customHeight="1" x14ac:dyDescent="0.15">
      <c r="B146" s="31"/>
      <c r="C146" s="160"/>
      <c r="D146" s="161" t="s">
        <v>318</v>
      </c>
      <c r="E146" s="98"/>
      <c r="F146" s="89" t="s">
        <v>291</v>
      </c>
      <c r="G146" s="89"/>
      <c r="H146" s="296"/>
      <c r="I146" s="297"/>
      <c r="J146" s="308" t="s">
        <v>351</v>
      </c>
      <c r="K146" s="665" t="s">
        <v>138</v>
      </c>
      <c r="O146" s="5">
        <v>1</v>
      </c>
      <c r="P146" s="5">
        <f>IF($E$78&lt;2,1,COUNTA(E146))</f>
        <v>1</v>
      </c>
      <c r="Q146" s="5">
        <f>O146-P146</f>
        <v>0</v>
      </c>
    </row>
    <row r="147" spans="2:17" ht="44.1" customHeight="1" x14ac:dyDescent="0.15">
      <c r="B147" s="31"/>
      <c r="D147" s="323" t="s">
        <v>317</v>
      </c>
      <c r="E147" s="162" t="s">
        <v>139</v>
      </c>
      <c r="F147" s="164"/>
      <c r="G147" s="164"/>
      <c r="H147" s="162" t="s">
        <v>290</v>
      </c>
      <c r="I147" s="163"/>
      <c r="J147" s="309"/>
      <c r="K147" s="666" t="s">
        <v>138</v>
      </c>
    </row>
    <row r="148" spans="2:17" ht="55.15" customHeight="1" x14ac:dyDescent="0.15">
      <c r="B148" s="31"/>
      <c r="D148" s="78" t="s">
        <v>294</v>
      </c>
      <c r="E148" s="98"/>
      <c r="F148" s="34" t="s">
        <v>140</v>
      </c>
      <c r="G148" s="34"/>
      <c r="H148" s="98"/>
      <c r="I148" s="46" t="s">
        <v>288</v>
      </c>
      <c r="J148" s="624"/>
      <c r="K148" s="224" t="s">
        <v>1078</v>
      </c>
      <c r="O148" s="5">
        <v>2</v>
      </c>
      <c r="P148" s="5">
        <f>IF($E$78&lt;2,2,COUNTA(E148)+IF(J148="【セット数合計】が【PCSの情報 台数】と一致するように記載ください",0,COUNTA(H148)))</f>
        <v>2</v>
      </c>
      <c r="Q148" s="5">
        <f t="shared" ref="Q148:Q152" si="20">O148-P148</f>
        <v>0</v>
      </c>
    </row>
    <row r="149" spans="2:17" ht="55.15" customHeight="1" x14ac:dyDescent="0.15">
      <c r="B149" s="31"/>
      <c r="C149" s="84"/>
      <c r="D149" s="79" t="s">
        <v>295</v>
      </c>
      <c r="E149" s="66"/>
      <c r="F149" s="67" t="s">
        <v>140</v>
      </c>
      <c r="G149" s="67"/>
      <c r="H149" s="98"/>
      <c r="I149" s="49" t="s">
        <v>288</v>
      </c>
      <c r="J149" s="311" t="str">
        <f>IF(AND($E146&lt;2,OR(E149&lt;&gt;"",H149&lt;&gt;"")),"←パネル枚数構成の種類数に応じて、灰色セルの数値を削除ください","")</f>
        <v/>
      </c>
      <c r="K149" s="228" t="s">
        <v>1078</v>
      </c>
      <c r="O149" s="5">
        <v>2</v>
      </c>
      <c r="P149" s="5">
        <f>IF($E$78&lt;2,2,IF($E$146&lt;2,2,COUNTA(E149)+IF(J148="【セット数合計】が【PCSの情報 台数】と一致するように記載ください",0,COUNTA(H149))))</f>
        <v>2</v>
      </c>
      <c r="Q149" s="5">
        <f t="shared" si="20"/>
        <v>0</v>
      </c>
    </row>
    <row r="150" spans="2:17" ht="55.15" customHeight="1" x14ac:dyDescent="0.15">
      <c r="B150" s="31"/>
      <c r="C150" s="84"/>
      <c r="D150" s="79" t="s">
        <v>296</v>
      </c>
      <c r="E150" s="66"/>
      <c r="F150" s="67" t="s">
        <v>140</v>
      </c>
      <c r="G150" s="67"/>
      <c r="H150" s="98"/>
      <c r="I150" s="49" t="s">
        <v>288</v>
      </c>
      <c r="J150" s="311" t="str">
        <f>IF(AND($E146&lt;3,OR(E150&lt;&gt;"",H150&lt;&gt;"")),"←パネル枚数構成の種類数に応じて、灰色セルの数値を削除ください","")</f>
        <v/>
      </c>
      <c r="K150" s="228" t="s">
        <v>1078</v>
      </c>
      <c r="O150" s="5">
        <v>2</v>
      </c>
      <c r="P150" s="5">
        <f>IF($E$78&lt;2,2,IF($E$146&lt;3,2,COUNTA(E150)+IF(J148="【セット数合計】が【PCSの情報 台数】と一致するように記載ください",0,COUNTA(H150))))</f>
        <v>2</v>
      </c>
      <c r="Q150" s="5">
        <f t="shared" si="20"/>
        <v>0</v>
      </c>
    </row>
    <row r="151" spans="2:17" ht="55.15" customHeight="1" x14ac:dyDescent="0.15">
      <c r="B151" s="31"/>
      <c r="C151" s="84"/>
      <c r="D151" s="79" t="s">
        <v>297</v>
      </c>
      <c r="E151" s="66"/>
      <c r="F151" s="67" t="s">
        <v>140</v>
      </c>
      <c r="G151" s="67"/>
      <c r="H151" s="98"/>
      <c r="I151" s="49" t="s">
        <v>288</v>
      </c>
      <c r="J151" s="311" t="str">
        <f>IF(AND($E146&lt;4,OR(E151&lt;&gt;"",H151&lt;&gt;"")),"←パネル枚数構成の種類数に応じて、灰色セルの数値を削除ください","")</f>
        <v/>
      </c>
      <c r="K151" s="228" t="s">
        <v>1078</v>
      </c>
      <c r="O151" s="5">
        <v>2</v>
      </c>
      <c r="P151" s="5">
        <f>IF($E$78&lt;2,2,IF($E$146&lt;4,2,COUNTA(E151)+IF(J148="【セット数合計】が【PCSの情報 台数】と一致するように記載ください",0,COUNTA(H151))))</f>
        <v>2</v>
      </c>
      <c r="Q151" s="5">
        <f t="shared" si="20"/>
        <v>0</v>
      </c>
    </row>
    <row r="152" spans="2:17" ht="55.15" customHeight="1" x14ac:dyDescent="0.15">
      <c r="B152" s="31"/>
      <c r="C152" s="84"/>
      <c r="D152" s="86" t="s">
        <v>298</v>
      </c>
      <c r="E152" s="69"/>
      <c r="F152" s="70" t="s">
        <v>140</v>
      </c>
      <c r="G152" s="70"/>
      <c r="H152" s="98"/>
      <c r="I152" s="315" t="s">
        <v>288</v>
      </c>
      <c r="J152" s="293" t="str">
        <f>IF(AND($E146&lt;5,OR(E152&lt;&gt;"",H152&lt;&gt;"")),"←パネル枚数構成の種類数に応じて、灰色セルの数値を削除ください","")</f>
        <v/>
      </c>
      <c r="K152" s="313" t="s">
        <v>1078</v>
      </c>
      <c r="O152" s="5">
        <v>2</v>
      </c>
      <c r="P152" s="5">
        <f>IF($E$78&lt;2,2,IF($E$146&lt;5,2,COUNTA(E152)+IF(J148="【セット数合計】が【PCSの情報 台数】と一致するように記載ください",0,COUNTA(H152))))</f>
        <v>2</v>
      </c>
      <c r="Q152" s="5">
        <f t="shared" si="20"/>
        <v>0</v>
      </c>
    </row>
    <row r="153" spans="2:17" ht="55.15" customHeight="1" x14ac:dyDescent="0.15">
      <c r="B153" s="31"/>
      <c r="C153" s="644" t="s">
        <v>327</v>
      </c>
      <c r="D153" s="659"/>
      <c r="E153" s="660"/>
      <c r="F153" s="660"/>
      <c r="G153" s="660"/>
      <c r="H153" s="661"/>
      <c r="I153" s="661"/>
      <c r="J153" s="662"/>
      <c r="K153" s="663"/>
    </row>
    <row r="154" spans="2:17" ht="44.1" customHeight="1" x14ac:dyDescent="0.15">
      <c r="B154" s="31"/>
      <c r="C154" s="71" t="s">
        <v>1141</v>
      </c>
      <c r="D154" s="177" t="s">
        <v>1127</v>
      </c>
      <c r="E154" s="139" t="s">
        <v>21</v>
      </c>
      <c r="F154" s="34"/>
      <c r="G154" s="46"/>
      <c r="H154" s="262"/>
      <c r="I154" s="90"/>
      <c r="J154" s="67" t="s">
        <v>1137</v>
      </c>
      <c r="K154" s="653" t="s">
        <v>1167</v>
      </c>
      <c r="O154" s="5">
        <v>1</v>
      </c>
      <c r="P154" s="5">
        <f>IF(はじめに!AV51&lt;&gt;"はい",1,IF($E$78&lt;3,1,IF(OR(E154="選択してください",E154=""),0,COUNTA(E154))))</f>
        <v>1</v>
      </c>
      <c r="Q154" s="5">
        <f t="shared" ref="Q154:Q161" si="21">O154-P154</f>
        <v>0</v>
      </c>
    </row>
    <row r="155" spans="2:17" ht="44.1" customHeight="1" x14ac:dyDescent="0.15">
      <c r="B155" s="31"/>
      <c r="C155" s="71"/>
      <c r="D155" s="736" t="s">
        <v>1128</v>
      </c>
      <c r="E155" s="69"/>
      <c r="F155" s="67"/>
      <c r="G155" s="49"/>
      <c r="H155" s="262"/>
      <c r="I155" s="90"/>
      <c r="J155" s="67" t="s">
        <v>1143</v>
      </c>
      <c r="K155" s="653" t="s">
        <v>1168</v>
      </c>
      <c r="O155" s="5">
        <v>1</v>
      </c>
      <c r="P155" s="5">
        <f>IF(はじめに!AV51&lt;&gt;"はい",1,IF($E$78&lt;3,1,COUNTA(E155)))</f>
        <v>1</v>
      </c>
      <c r="Q155" s="5">
        <f t="shared" si="21"/>
        <v>0</v>
      </c>
    </row>
    <row r="156" spans="2:17" ht="44.1" customHeight="1" x14ac:dyDescent="0.15">
      <c r="B156" s="31"/>
      <c r="C156" s="71"/>
      <c r="D156" s="736" t="s">
        <v>1130</v>
      </c>
      <c r="E156" s="69"/>
      <c r="F156" s="67"/>
      <c r="G156" s="49"/>
      <c r="H156" s="262"/>
      <c r="I156" s="90"/>
      <c r="J156" s="67" t="s">
        <v>1143</v>
      </c>
      <c r="K156" s="653" t="s">
        <v>1168</v>
      </c>
      <c r="O156" s="5">
        <v>1</v>
      </c>
      <c r="P156" s="5">
        <f>IF(はじめに!AV51&lt;&gt;"はい",1,IF($E$78&lt;3,1,COUNTA(E156)))</f>
        <v>1</v>
      </c>
      <c r="Q156" s="5">
        <f t="shared" si="21"/>
        <v>0</v>
      </c>
    </row>
    <row r="157" spans="2:17" ht="44.1" customHeight="1" x14ac:dyDescent="0.15">
      <c r="B157" s="31"/>
      <c r="C157" s="71"/>
      <c r="D157" s="736" t="s">
        <v>1132</v>
      </c>
      <c r="E157" s="69" t="s">
        <v>21</v>
      </c>
      <c r="F157" s="67"/>
      <c r="G157" s="49"/>
      <c r="H157" s="262"/>
      <c r="I157" s="90"/>
      <c r="J157" s="67" t="s">
        <v>1140</v>
      </c>
      <c r="K157" s="653" t="s">
        <v>1169</v>
      </c>
      <c r="O157" s="5">
        <v>1</v>
      </c>
      <c r="P157" s="5">
        <f>IF(はじめに!AV53&lt;&gt;"はい",1,IF($E$78&lt;3,1,IF(OR(E157="選択してください",E157=""),0,COUNTA(E157))))</f>
        <v>1</v>
      </c>
      <c r="Q157" s="5">
        <f t="shared" si="21"/>
        <v>0</v>
      </c>
    </row>
    <row r="158" spans="2:17" ht="44.1" customHeight="1" x14ac:dyDescent="0.15">
      <c r="B158" s="31"/>
      <c r="C158" s="71"/>
      <c r="D158" s="736" t="s">
        <v>1134</v>
      </c>
      <c r="E158" s="69"/>
      <c r="F158" s="67"/>
      <c r="G158" s="49"/>
      <c r="H158" s="262"/>
      <c r="I158" s="90"/>
      <c r="J158" s="67" t="s">
        <v>1143</v>
      </c>
      <c r="K158" s="653" t="s">
        <v>1170</v>
      </c>
      <c r="O158" s="5">
        <v>1</v>
      </c>
      <c r="P158" s="5">
        <f>IF(はじめに!AV53&lt;&gt;"はい",1,IF($E$78&lt;3,1,COUNTA(E158)))</f>
        <v>1</v>
      </c>
      <c r="Q158" s="5">
        <f t="shared" si="21"/>
        <v>0</v>
      </c>
    </row>
    <row r="159" spans="2:17" ht="44.1" customHeight="1" x14ac:dyDescent="0.15">
      <c r="B159" s="31"/>
      <c r="C159" s="71"/>
      <c r="D159" s="736" t="s">
        <v>1136</v>
      </c>
      <c r="E159" s="69"/>
      <c r="F159" s="67"/>
      <c r="G159" s="49"/>
      <c r="H159" s="262"/>
      <c r="I159" s="90"/>
      <c r="J159" s="67" t="s">
        <v>1143</v>
      </c>
      <c r="K159" s="653" t="s">
        <v>1171</v>
      </c>
      <c r="O159" s="5">
        <v>1</v>
      </c>
      <c r="P159" s="5">
        <f>IF(はじめに!AV53&lt;&gt;"はい",1,IF($E$78&lt;3,1,COUNTA(E159)))</f>
        <v>1</v>
      </c>
      <c r="Q159" s="5">
        <f t="shared" si="21"/>
        <v>0</v>
      </c>
    </row>
    <row r="160" spans="2:17" ht="44.1" customHeight="1" x14ac:dyDescent="0.15">
      <c r="B160" s="31"/>
      <c r="C160" s="71" t="s">
        <v>312</v>
      </c>
      <c r="D160" s="739" t="s">
        <v>330</v>
      </c>
      <c r="E160" s="69" t="s">
        <v>21</v>
      </c>
      <c r="F160" s="67"/>
      <c r="G160" s="49"/>
      <c r="H160" s="262"/>
      <c r="I160" s="90"/>
      <c r="J160" s="67" t="s">
        <v>376</v>
      </c>
      <c r="K160" s="653" t="s">
        <v>1057</v>
      </c>
      <c r="O160" s="5">
        <v>1</v>
      </c>
      <c r="P160" s="5">
        <f>IF($E$78&lt;3,1,IF(OR(E160="選択してください",E160=""),0,COUNTA(E160)))</f>
        <v>1</v>
      </c>
      <c r="Q160" s="5">
        <f t="shared" si="21"/>
        <v>0</v>
      </c>
    </row>
    <row r="161" spans="2:17" ht="44.1" customHeight="1" x14ac:dyDescent="0.15">
      <c r="B161" s="31"/>
      <c r="C161" s="71"/>
      <c r="D161" s="555" t="s">
        <v>313</v>
      </c>
      <c r="E161" s="66"/>
      <c r="F161" s="89" t="s">
        <v>110</v>
      </c>
      <c r="G161" s="45"/>
      <c r="H161" s="318"/>
      <c r="I161" s="181"/>
      <c r="J161" s="70" t="s">
        <v>366</v>
      </c>
      <c r="K161" s="295" t="s">
        <v>1058</v>
      </c>
      <c r="O161" s="5">
        <v>1</v>
      </c>
      <c r="P161" s="5">
        <f>IF($E$78&lt;3,1,COUNTA(E161))</f>
        <v>1</v>
      </c>
      <c r="Q161" s="5">
        <f t="shared" si="21"/>
        <v>0</v>
      </c>
    </row>
    <row r="162" spans="2:17" ht="44.1" hidden="1" customHeight="1" x14ac:dyDescent="0.15">
      <c r="B162" s="31"/>
      <c r="C162" s="71"/>
      <c r="D162" s="171" t="s">
        <v>56</v>
      </c>
      <c r="E162" s="66" t="s">
        <v>21</v>
      </c>
      <c r="F162" s="67"/>
      <c r="G162" s="67"/>
      <c r="H162" s="262"/>
      <c r="I162" s="90"/>
      <c r="J162" s="67"/>
      <c r="K162" s="298" t="s">
        <v>905</v>
      </c>
      <c r="O162" s="5">
        <v>1</v>
      </c>
      <c r="P162" s="5">
        <v>1</v>
      </c>
      <c r="Q162" s="5">
        <f t="shared" si="19"/>
        <v>0</v>
      </c>
    </row>
    <row r="163" spans="2:17" ht="42" x14ac:dyDescent="0.15">
      <c r="B163" s="31"/>
      <c r="C163" s="71"/>
      <c r="D163" s="73" t="s">
        <v>397</v>
      </c>
      <c r="E163" s="246">
        <f>IF(E183="",0,IF(E183=1,H185,IF(E183&lt;=2,SUM(H185:H186),IF(E183&lt;=3,SUM(H185:H187),IF(E183&lt;=4,SUM(H185:H188),IF(E183=5,SUM(H185:H189)))))))</f>
        <v>0</v>
      </c>
      <c r="F163" s="70" t="s">
        <v>115</v>
      </c>
      <c r="G163" s="70"/>
      <c r="H163" s="263"/>
      <c r="I163" s="181"/>
      <c r="J163" s="70" t="s">
        <v>396</v>
      </c>
      <c r="K163" s="295" t="s">
        <v>1059</v>
      </c>
      <c r="O163" s="5">
        <v>1</v>
      </c>
      <c r="P163" s="5">
        <f>IF($E$78&lt;3,1,COUNTA(E163))</f>
        <v>1</v>
      </c>
      <c r="Q163" s="5">
        <f t="shared" si="19"/>
        <v>0</v>
      </c>
    </row>
    <row r="164" spans="2:17" ht="44.1" hidden="1" customHeight="1" x14ac:dyDescent="0.15">
      <c r="B164" s="31"/>
      <c r="C164" s="71"/>
      <c r="D164" s="72" t="s">
        <v>116</v>
      </c>
      <c r="E164" s="66"/>
      <c r="F164" s="67"/>
      <c r="G164" s="67"/>
      <c r="H164" s="262"/>
      <c r="I164" s="90"/>
      <c r="J164" s="300" t="s">
        <v>117</v>
      </c>
      <c r="K164" s="228" t="s">
        <v>1060</v>
      </c>
      <c r="O164" s="5">
        <v>1</v>
      </c>
      <c r="P164" s="5">
        <v>1</v>
      </c>
      <c r="Q164" s="5">
        <f t="shared" ref="Q164:Q178" si="22">O164-P164</f>
        <v>0</v>
      </c>
    </row>
    <row r="165" spans="2:17" ht="44.1" hidden="1" customHeight="1" x14ac:dyDescent="0.15">
      <c r="B165" s="31"/>
      <c r="C165" s="71"/>
      <c r="D165" s="73" t="s">
        <v>118</v>
      </c>
      <c r="E165" s="69"/>
      <c r="F165" s="70"/>
      <c r="G165" s="70"/>
      <c r="H165" s="262"/>
      <c r="I165" s="90"/>
      <c r="J165" s="300" t="s">
        <v>117</v>
      </c>
      <c r="K165" s="228" t="s">
        <v>1061</v>
      </c>
      <c r="O165" s="5">
        <v>1</v>
      </c>
      <c r="P165" s="5">
        <v>1</v>
      </c>
      <c r="Q165" s="5">
        <f t="shared" si="22"/>
        <v>0</v>
      </c>
    </row>
    <row r="166" spans="2:17" ht="44.1" customHeight="1" x14ac:dyDescent="0.15">
      <c r="B166" s="31"/>
      <c r="C166" s="71"/>
      <c r="D166" s="79" t="s">
        <v>57</v>
      </c>
      <c r="E166" s="66" t="s">
        <v>21</v>
      </c>
      <c r="F166" s="67"/>
      <c r="G166" s="49"/>
      <c r="H166" s="262"/>
      <c r="I166" s="90"/>
      <c r="J166" s="67" t="s">
        <v>306</v>
      </c>
      <c r="K166" s="295" t="s">
        <v>1062</v>
      </c>
      <c r="O166" s="5">
        <v>1</v>
      </c>
      <c r="P166" s="5">
        <f>IF(AND(はじめに!$AV$51&lt;&gt;"はい",はじめに!$AV$53&lt;&gt;"はい"),1,IF($E$78&lt;3,1,IF(OR(E166="選択してください",E166=""),0,COUNTA(E166))))</f>
        <v>1</v>
      </c>
      <c r="Q166" s="5">
        <f t="shared" si="22"/>
        <v>0</v>
      </c>
    </row>
    <row r="167" spans="2:17" ht="44.1" customHeight="1" x14ac:dyDescent="0.15">
      <c r="B167" s="31"/>
      <c r="C167" s="71"/>
      <c r="D167" s="74" t="s">
        <v>314</v>
      </c>
      <c r="E167" s="98"/>
      <c r="F167" s="89" t="s">
        <v>119</v>
      </c>
      <c r="G167" s="89"/>
      <c r="H167" s="262"/>
      <c r="I167" s="90"/>
      <c r="J167" s="67" t="s">
        <v>315</v>
      </c>
      <c r="K167" s="228" t="s">
        <v>1063</v>
      </c>
      <c r="O167" s="5">
        <v>1</v>
      </c>
      <c r="P167" s="5">
        <f>IF(AND(はじめに!$AV$51&lt;&gt;"はい",はじめに!$AV$53&lt;&gt;"はい"),1,IF($E$78&lt;3,1,COUNTA(E167)))</f>
        <v>1</v>
      </c>
      <c r="Q167" s="5">
        <f t="shared" si="22"/>
        <v>0</v>
      </c>
    </row>
    <row r="168" spans="2:17" ht="44.1" customHeight="1" x14ac:dyDescent="0.15">
      <c r="B168" s="31"/>
      <c r="C168" s="71"/>
      <c r="D168" s="72" t="s">
        <v>120</v>
      </c>
      <c r="E168" s="66"/>
      <c r="F168" s="67" t="s">
        <v>121</v>
      </c>
      <c r="G168" s="67"/>
      <c r="H168" s="262"/>
      <c r="I168" s="90"/>
      <c r="J168" s="67"/>
      <c r="K168" s="295" t="s">
        <v>1064</v>
      </c>
      <c r="O168" s="5">
        <v>1</v>
      </c>
      <c r="P168" s="5">
        <f>IF(AND(はじめに!$AV$51&lt;&gt;"はい",はじめに!$AV$53&lt;&gt;"はい"),1,IF($E$78&lt;3,1,COUNTA(E168)))</f>
        <v>1</v>
      </c>
      <c r="Q168" s="5">
        <f t="shared" si="22"/>
        <v>0</v>
      </c>
    </row>
    <row r="169" spans="2:17" ht="44.1" customHeight="1" x14ac:dyDescent="0.15">
      <c r="B169" s="31"/>
      <c r="C169" s="71"/>
      <c r="D169" s="72" t="s">
        <v>122</v>
      </c>
      <c r="E169" s="562"/>
      <c r="F169" s="67" t="s">
        <v>123</v>
      </c>
      <c r="G169" s="67" t="s">
        <v>124</v>
      </c>
      <c r="H169" s="563"/>
      <c r="I169" s="49" t="s">
        <v>121</v>
      </c>
      <c r="J169" s="67" t="s">
        <v>386</v>
      </c>
      <c r="K169" s="295" t="s">
        <v>1065</v>
      </c>
      <c r="O169" s="5">
        <v>2</v>
      </c>
      <c r="P169" s="5">
        <f>IF(AND(はじめに!$AV$51&lt;&gt;"はい",はじめに!$AV$53&lt;&gt;"はい"),2,IF($E$78&lt;3,2,COUNTA(E169)+COUNTA(H169)))</f>
        <v>2</v>
      </c>
      <c r="Q169" s="5">
        <f t="shared" si="22"/>
        <v>0</v>
      </c>
    </row>
    <row r="170" spans="2:17" ht="44.1" customHeight="1" x14ac:dyDescent="0.15">
      <c r="B170" s="31"/>
      <c r="C170" s="84"/>
      <c r="D170" s="171" t="s">
        <v>125</v>
      </c>
      <c r="E170" s="704"/>
      <c r="F170" s="67" t="s">
        <v>126</v>
      </c>
      <c r="G170" s="67" t="s">
        <v>124</v>
      </c>
      <c r="H170" s="704"/>
      <c r="I170" s="49" t="s">
        <v>126</v>
      </c>
      <c r="J170" s="300" t="s">
        <v>127</v>
      </c>
      <c r="K170" s="295" t="s">
        <v>1066</v>
      </c>
      <c r="O170" s="5">
        <v>2</v>
      </c>
      <c r="P170" s="5">
        <f>IF(AND(はじめに!$AV$51&lt;&gt;"はい",はじめに!$AV$53&lt;&gt;"はい"),2,IF($E$78&lt;3,2,COUNTA(E170)+COUNTA(H170)))</f>
        <v>2</v>
      </c>
      <c r="Q170" s="5">
        <f t="shared" si="22"/>
        <v>0</v>
      </c>
    </row>
    <row r="171" spans="2:17" ht="44.1" customHeight="1" x14ac:dyDescent="0.15">
      <c r="B171" s="31"/>
      <c r="C171" s="160"/>
      <c r="D171" s="72" t="s">
        <v>128</v>
      </c>
      <c r="E171" s="704"/>
      <c r="F171" s="67" t="s">
        <v>126</v>
      </c>
      <c r="G171" s="67" t="s">
        <v>124</v>
      </c>
      <c r="H171" s="704"/>
      <c r="I171" s="49" t="s">
        <v>126</v>
      </c>
      <c r="J171" s="300" t="s">
        <v>127</v>
      </c>
      <c r="K171" s="295" t="s">
        <v>1067</v>
      </c>
      <c r="O171" s="5">
        <v>2</v>
      </c>
      <c r="P171" s="5">
        <f>IF(AND(はじめに!$AV$51&lt;&gt;"はい",はじめに!$AV$53&lt;&gt;"はい"),2,IF($E$78&lt;3,2,COUNTA(E171)+COUNTA(H171)))</f>
        <v>2</v>
      </c>
      <c r="Q171" s="5">
        <f t="shared" si="22"/>
        <v>0</v>
      </c>
    </row>
    <row r="172" spans="2:17" ht="44.1" customHeight="1" x14ac:dyDescent="0.15">
      <c r="B172" s="31"/>
      <c r="C172" s="71"/>
      <c r="D172" s="301" t="s">
        <v>129</v>
      </c>
      <c r="E172" s="66"/>
      <c r="F172" s="67" t="s">
        <v>130</v>
      </c>
      <c r="G172" s="67"/>
      <c r="H172" s="262"/>
      <c r="I172" s="90"/>
      <c r="J172" s="67" t="s">
        <v>131</v>
      </c>
      <c r="K172" s="295" t="s">
        <v>1084</v>
      </c>
      <c r="O172" s="5">
        <v>1</v>
      </c>
      <c r="P172" s="5">
        <f>IF(AND(はじめに!$AV$51&lt;&gt;"はい",はじめに!$AV$53&lt;&gt;"はい"),1,IF($E$78&lt;3,1,COUNTA(E172)))</f>
        <v>1</v>
      </c>
      <c r="Q172" s="5">
        <f t="shared" si="22"/>
        <v>0</v>
      </c>
    </row>
    <row r="173" spans="2:17" ht="44.1" customHeight="1" x14ac:dyDescent="0.15">
      <c r="B173" s="31"/>
      <c r="C173" s="71"/>
      <c r="D173" s="302" t="s">
        <v>132</v>
      </c>
      <c r="E173" s="66"/>
      <c r="F173" s="67" t="s">
        <v>130</v>
      </c>
      <c r="G173" s="67"/>
      <c r="H173" s="262"/>
      <c r="I173" s="90"/>
      <c r="J173" s="49" t="s">
        <v>133</v>
      </c>
      <c r="K173" s="564" t="s">
        <v>1069</v>
      </c>
      <c r="O173" s="5">
        <v>1</v>
      </c>
      <c r="P173" s="5">
        <f>IF(AND(はじめに!$AV$51&lt;&gt;"はい",はじめに!$AV$53&lt;&gt;"はい"),1,IF($E$78&lt;3,1,COUNTA(E173)))</f>
        <v>1</v>
      </c>
      <c r="Q173" s="5">
        <f t="shared" si="22"/>
        <v>0</v>
      </c>
    </row>
    <row r="174" spans="2:17" ht="44.1" customHeight="1" x14ac:dyDescent="0.15">
      <c r="B174" s="31"/>
      <c r="C174" s="84"/>
      <c r="D174" s="171" t="s">
        <v>623</v>
      </c>
      <c r="E174" s="704"/>
      <c r="F174" s="67" t="s">
        <v>126</v>
      </c>
      <c r="G174" s="67" t="s">
        <v>124</v>
      </c>
      <c r="H174" s="704"/>
      <c r="I174" s="49" t="s">
        <v>126</v>
      </c>
      <c r="J174" s="707" t="s">
        <v>1176</v>
      </c>
      <c r="K174" s="702" t="s">
        <v>1070</v>
      </c>
      <c r="O174" s="5">
        <v>2</v>
      </c>
      <c r="P174" s="5">
        <f>IF(AND(はじめに!$AV$51&lt;&gt;"はい",はじめに!$AV$53&lt;&gt;"はい"),2,IF($E$78&lt;3,2,COUNTA(E174)+COUNTA(H174)))</f>
        <v>2</v>
      </c>
      <c r="Q174" s="5">
        <f t="shared" si="22"/>
        <v>0</v>
      </c>
    </row>
    <row r="175" spans="2:17" ht="42" x14ac:dyDescent="0.15">
      <c r="B175" s="31"/>
      <c r="C175" s="160"/>
      <c r="D175" s="615" t="s">
        <v>1156</v>
      </c>
      <c r="E175" s="706">
        <v>50.1</v>
      </c>
      <c r="F175" s="67" t="s">
        <v>126</v>
      </c>
      <c r="G175" s="67"/>
      <c r="H175" s="262"/>
      <c r="I175" s="726"/>
      <c r="J175" s="707" t="s">
        <v>1032</v>
      </c>
      <c r="K175" s="702" t="s">
        <v>1071</v>
      </c>
    </row>
    <row r="176" spans="2:17" ht="44.1" customHeight="1" x14ac:dyDescent="0.15">
      <c r="B176" s="31"/>
      <c r="C176" s="71"/>
      <c r="D176" s="72" t="s">
        <v>61</v>
      </c>
      <c r="E176" s="66" t="s">
        <v>21</v>
      </c>
      <c r="F176" s="67"/>
      <c r="G176" s="67"/>
      <c r="H176" s="262"/>
      <c r="I176" s="90"/>
      <c r="J176" s="49"/>
      <c r="K176" s="298" t="s">
        <v>1072</v>
      </c>
      <c r="O176" s="5">
        <v>1</v>
      </c>
      <c r="P176" s="5">
        <f>IF(AND(はじめに!$AV$51&lt;&gt;"はい",はじめに!$AV$53&lt;&gt;"はい"),1,IF($E$78&lt;3,1,IF(OR(E176="選択してください",E176=""),0,COUNTA(E176))))</f>
        <v>1</v>
      </c>
      <c r="Q176" s="5">
        <f t="shared" si="22"/>
        <v>0</v>
      </c>
    </row>
    <row r="177" spans="2:17" ht="44.1" customHeight="1" x14ac:dyDescent="0.15">
      <c r="B177" s="31"/>
      <c r="C177" s="84"/>
      <c r="D177" s="73" t="s">
        <v>322</v>
      </c>
      <c r="E177" s="69" t="s">
        <v>21</v>
      </c>
      <c r="F177" s="70"/>
      <c r="G177" s="70"/>
      <c r="H177" s="262"/>
      <c r="I177" s="90"/>
      <c r="J177" s="70"/>
      <c r="K177" s="564" t="s">
        <v>1073</v>
      </c>
      <c r="O177" s="5">
        <v>1</v>
      </c>
      <c r="P177" s="5">
        <f>IF(AND(はじめに!$AV$51&lt;&gt;"はい",はじめに!$AV$53&lt;&gt;"はい"),1,IF($E$78&lt;3,1,IF(OR(E177="選択してください",E177=""),0,COUNTA(E177))))</f>
        <v>1</v>
      </c>
      <c r="Q177" s="5">
        <f t="shared" si="22"/>
        <v>0</v>
      </c>
    </row>
    <row r="178" spans="2:17" ht="44.1" customHeight="1" x14ac:dyDescent="0.15">
      <c r="B178" s="31"/>
      <c r="C178" s="71"/>
      <c r="D178" s="73" t="s">
        <v>66</v>
      </c>
      <c r="E178" s="64" t="s">
        <v>21</v>
      </c>
      <c r="F178" s="70"/>
      <c r="G178" s="70"/>
      <c r="H178" s="263"/>
      <c r="I178" s="181"/>
      <c r="J178" s="67" t="s">
        <v>893</v>
      </c>
      <c r="K178" s="235" t="s">
        <v>1085</v>
      </c>
      <c r="O178" s="5">
        <v>1</v>
      </c>
      <c r="P178" s="5">
        <f>IF(AND(はじめに!$AV$51&lt;&gt;"はい",はじめに!$AV$53&lt;&gt;"はい"),1,IF($E$78&lt;3,1,IF(OR(E178="選択してください",E178=""),0,COUNTA(E178))))</f>
        <v>1</v>
      </c>
      <c r="Q178" s="5">
        <f t="shared" si="22"/>
        <v>0</v>
      </c>
    </row>
    <row r="179" spans="2:17" ht="44.1" customHeight="1" x14ac:dyDescent="0.15">
      <c r="B179" s="31"/>
      <c r="C179" s="71"/>
      <c r="D179" s="86" t="s">
        <v>134</v>
      </c>
      <c r="E179" s="627"/>
      <c r="F179" s="70"/>
      <c r="G179" s="70"/>
      <c r="H179" s="670"/>
      <c r="I179" s="670"/>
      <c r="J179" s="303"/>
      <c r="K179" s="235" t="s">
        <v>1157</v>
      </c>
    </row>
    <row r="180" spans="2:17" ht="44.1" customHeight="1" x14ac:dyDescent="0.15">
      <c r="B180" s="31"/>
      <c r="C180" s="71"/>
      <c r="D180" s="625" t="s">
        <v>853</v>
      </c>
      <c r="E180" s="69"/>
      <c r="F180" s="70" t="s">
        <v>171</v>
      </c>
      <c r="G180" s="70"/>
      <c r="H180" s="263"/>
      <c r="I180" s="181"/>
      <c r="J180" s="650"/>
      <c r="K180" s="235" t="s">
        <v>1086</v>
      </c>
      <c r="O180" s="5">
        <v>1</v>
      </c>
      <c r="P180" s="5">
        <f>IF(AND(はじめに!$AV$51&lt;&gt;"はい",はじめに!$AV$53&lt;&gt;"はい"),1,IF($E$78&lt;3,1,IF(E178="有",COUNTA(E180),1)))</f>
        <v>1</v>
      </c>
      <c r="Q180" s="5">
        <f>O180-P180</f>
        <v>0</v>
      </c>
    </row>
    <row r="181" spans="2:17" ht="44.1" customHeight="1" x14ac:dyDescent="0.15">
      <c r="B181" s="31"/>
      <c r="C181" s="71"/>
      <c r="D181" s="625" t="s">
        <v>854</v>
      </c>
      <c r="E181" s="69"/>
      <c r="F181" s="70" t="s">
        <v>856</v>
      </c>
      <c r="G181" s="70" t="s">
        <v>851</v>
      </c>
      <c r="H181" s="69"/>
      <c r="I181" s="626" t="s">
        <v>857</v>
      </c>
      <c r="J181" s="650"/>
      <c r="K181" s="235" t="s">
        <v>1087</v>
      </c>
      <c r="O181" s="5">
        <v>2</v>
      </c>
      <c r="P181" s="5">
        <f>IF(AND(はじめに!$AV$51&lt;&gt;"はい",はじめに!$AV$53&lt;&gt;"はい"),2,IF(OR(E$178="選択してください",E$178="",E$178="無"),2,COUNTA(E181)+COUNTA(H181)))</f>
        <v>2</v>
      </c>
      <c r="Q181" s="5">
        <f>O181-P181</f>
        <v>0</v>
      </c>
    </row>
    <row r="182" spans="2:17" ht="40.15" customHeight="1" x14ac:dyDescent="0.15">
      <c r="B182" s="31"/>
      <c r="C182" s="71" t="s">
        <v>286</v>
      </c>
      <c r="D182" s="32" t="s">
        <v>135</v>
      </c>
      <c r="E182" s="139"/>
      <c r="F182" s="521" t="s">
        <v>136</v>
      </c>
      <c r="G182" s="47"/>
      <c r="H182" s="319"/>
      <c r="I182" s="320"/>
      <c r="J182" s="321" t="s">
        <v>137</v>
      </c>
      <c r="K182" s="49" t="s">
        <v>1077</v>
      </c>
      <c r="O182" s="5">
        <v>1</v>
      </c>
      <c r="P182" s="5">
        <f>IF($E$78&lt;3,1,COUNTA(E182))</f>
        <v>1</v>
      </c>
      <c r="Q182" s="5">
        <f t="shared" ref="Q182:Q189" si="23">O182-P182</f>
        <v>0</v>
      </c>
    </row>
    <row r="183" spans="2:17" ht="50.1" customHeight="1" x14ac:dyDescent="0.15">
      <c r="B183" s="31"/>
      <c r="C183" s="160"/>
      <c r="D183" s="161" t="s">
        <v>319</v>
      </c>
      <c r="E183" s="68"/>
      <c r="F183" s="36" t="s">
        <v>291</v>
      </c>
      <c r="G183" s="36"/>
      <c r="H183" s="267"/>
      <c r="I183" s="91"/>
      <c r="J183" s="322" t="s">
        <v>351</v>
      </c>
      <c r="K183" s="45" t="s">
        <v>138</v>
      </c>
      <c r="O183" s="5">
        <v>1</v>
      </c>
      <c r="P183" s="5">
        <f>IF($E$78&lt;3,1,COUNTA(E183))</f>
        <v>1</v>
      </c>
      <c r="Q183" s="5">
        <f t="shared" si="23"/>
        <v>0</v>
      </c>
    </row>
    <row r="184" spans="2:17" ht="44.1" customHeight="1" x14ac:dyDescent="0.15">
      <c r="B184" s="31"/>
      <c r="D184" s="323" t="s">
        <v>317</v>
      </c>
      <c r="E184" s="162" t="s">
        <v>139</v>
      </c>
      <c r="F184" s="164"/>
      <c r="G184" s="164"/>
      <c r="H184" s="162" t="s">
        <v>290</v>
      </c>
      <c r="I184" s="163"/>
      <c r="J184" s="309"/>
      <c r="K184" s="47" t="s">
        <v>138</v>
      </c>
    </row>
    <row r="185" spans="2:17" ht="55.15" customHeight="1" x14ac:dyDescent="0.15">
      <c r="B185" s="31"/>
      <c r="C185" s="641"/>
      <c r="D185" s="78" t="s">
        <v>294</v>
      </c>
      <c r="E185" s="98"/>
      <c r="F185" s="34" t="s">
        <v>140</v>
      </c>
      <c r="G185" s="34"/>
      <c r="H185" s="98"/>
      <c r="I185" s="46" t="s">
        <v>288</v>
      </c>
      <c r="J185" s="310"/>
      <c r="K185" s="224" t="s">
        <v>1078</v>
      </c>
      <c r="O185" s="5">
        <v>2</v>
      </c>
      <c r="P185" s="5">
        <f>IF($E$78&lt;3,2,COUNTA(E185)+IF(J185="【セット数合計】が【PCSの情報 台数】と一致するように記載ください",0,COUNTA(H185)))</f>
        <v>2</v>
      </c>
      <c r="Q185" s="5">
        <f t="shared" si="23"/>
        <v>0</v>
      </c>
    </row>
    <row r="186" spans="2:17" ht="55.15" customHeight="1" x14ac:dyDescent="0.15">
      <c r="B186" s="31"/>
      <c r="C186" s="642"/>
      <c r="D186" s="79" t="s">
        <v>295</v>
      </c>
      <c r="E186" s="66"/>
      <c r="F186" s="67" t="s">
        <v>140</v>
      </c>
      <c r="G186" s="67"/>
      <c r="H186" s="66"/>
      <c r="I186" s="49" t="s">
        <v>288</v>
      </c>
      <c r="J186" s="311" t="str">
        <f>IF(AND($E183&lt;2,OR(E186&lt;&gt;"",H186&lt;&gt;"")),"←パネル枚数構成の種類数に応じて、灰色セルの数値を削除ください","")</f>
        <v/>
      </c>
      <c r="K186" s="228" t="s">
        <v>1078</v>
      </c>
      <c r="O186" s="5">
        <v>2</v>
      </c>
      <c r="P186" s="5">
        <f>IF($E$78&lt;3,2,IF($E$183&lt;2,2,COUNTA(E186)+IF(J185="【セット数合計】が【PCSの情報 台数】と一致するように記載ください",0,COUNTA(H186))))</f>
        <v>2</v>
      </c>
      <c r="Q186" s="5">
        <f t="shared" si="23"/>
        <v>0</v>
      </c>
    </row>
    <row r="187" spans="2:17" ht="55.15" customHeight="1" x14ac:dyDescent="0.15">
      <c r="B187" s="31"/>
      <c r="C187" s="642"/>
      <c r="D187" s="79" t="s">
        <v>296</v>
      </c>
      <c r="E187" s="66"/>
      <c r="F187" s="67" t="s">
        <v>140</v>
      </c>
      <c r="G187" s="67"/>
      <c r="H187" s="66"/>
      <c r="I187" s="49" t="s">
        <v>288</v>
      </c>
      <c r="J187" s="311" t="str">
        <f>IF(AND($E183&lt;3,OR(E187&lt;&gt;"",H187&lt;&gt;"")),"←パネル枚数構成の種類数に応じて、灰色セルの数値を削除ください","")</f>
        <v/>
      </c>
      <c r="K187" s="228" t="s">
        <v>1078</v>
      </c>
      <c r="O187" s="5">
        <v>2</v>
      </c>
      <c r="P187" s="5">
        <f>IF($E$78&lt;3,2,IF($E$183&lt;3,2,COUNTA(E187)+IF(J185="【セット数合計】が【PCSの情報 台数】と一致するように記載ください",0,COUNTA(H187))))</f>
        <v>2</v>
      </c>
      <c r="Q187" s="5">
        <f t="shared" si="23"/>
        <v>0</v>
      </c>
    </row>
    <row r="188" spans="2:17" ht="55.15" customHeight="1" x14ac:dyDescent="0.15">
      <c r="B188" s="31"/>
      <c r="C188" s="84"/>
      <c r="D188" s="79" t="s">
        <v>297</v>
      </c>
      <c r="E188" s="66"/>
      <c r="F188" s="67" t="s">
        <v>140</v>
      </c>
      <c r="G188" s="67"/>
      <c r="H188" s="66"/>
      <c r="I188" s="49" t="s">
        <v>288</v>
      </c>
      <c r="J188" s="311" t="str">
        <f>IF(AND($E183&lt;4,OR(E188&lt;&gt;"",H188&lt;&gt;"")),"←パネル枚数構成の種類数に応じて、灰色セルの数値を削除ください","")</f>
        <v/>
      </c>
      <c r="K188" s="228" t="s">
        <v>1078</v>
      </c>
      <c r="O188" s="5">
        <v>2</v>
      </c>
      <c r="P188" s="5">
        <f>IF($E$78&lt;3,2,IF($E$183&lt;4,2,COUNTA(E188)+IF(J185="【セット数合計】が【PCSの情報 台数】と一致するように記載ください",0,COUNTA(H188))))</f>
        <v>2</v>
      </c>
      <c r="Q188" s="5">
        <f t="shared" si="23"/>
        <v>0</v>
      </c>
    </row>
    <row r="189" spans="2:17" ht="55.15" customHeight="1" x14ac:dyDescent="0.15">
      <c r="B189" s="53"/>
      <c r="C189" s="84"/>
      <c r="D189" s="86" t="s">
        <v>298</v>
      </c>
      <c r="E189" s="69"/>
      <c r="F189" s="70" t="s">
        <v>140</v>
      </c>
      <c r="G189" s="36"/>
      <c r="H189" s="68"/>
      <c r="I189" s="312" t="s">
        <v>288</v>
      </c>
      <c r="J189" s="293" t="str">
        <f>IF(AND($E183&lt;5,OR(E189&lt;&gt;"",H189&lt;&gt;"")),"←パネル枚数構成の種類数に応じて、灰色セルの数値を削除ください","")</f>
        <v/>
      </c>
      <c r="K189" s="313" t="s">
        <v>1078</v>
      </c>
      <c r="O189" s="5">
        <v>2</v>
      </c>
      <c r="P189" s="5">
        <f>IF($E$78&lt;3,2,IF($E$183&lt;5,2,COUNTA(E189)+IF(J185="【セット数合計】が【PCSの情報 台数】と一致するように記載ください",0,COUNTA(H189))))</f>
        <v>2</v>
      </c>
      <c r="Q189" s="5">
        <f t="shared" si="23"/>
        <v>0</v>
      </c>
    </row>
    <row r="190" spans="2:17" ht="40.15" customHeight="1" x14ac:dyDescent="0.15">
      <c r="B190" s="17"/>
      <c r="C190" s="75"/>
      <c r="D190" s="75"/>
      <c r="E190" s="26"/>
      <c r="F190" s="26"/>
      <c r="G190" s="26"/>
      <c r="H190" s="26"/>
      <c r="I190" s="26"/>
      <c r="J190" s="26"/>
      <c r="K190" s="26"/>
    </row>
    <row r="191" spans="2:17" ht="40.15" customHeight="1" x14ac:dyDescent="0.15">
      <c r="B191" s="61" t="s">
        <v>292</v>
      </c>
      <c r="C191" s="81"/>
      <c r="D191" s="41"/>
      <c r="E191" s="270"/>
      <c r="F191" s="270"/>
      <c r="G191" s="270"/>
      <c r="H191" s="270"/>
      <c r="I191" s="270"/>
      <c r="J191" s="270"/>
      <c r="K191" s="271"/>
    </row>
    <row r="192" spans="2:17" ht="44.1" customHeight="1" x14ac:dyDescent="0.15">
      <c r="B192" s="31"/>
      <c r="C192" s="179" t="s">
        <v>143</v>
      </c>
      <c r="D192" s="28" t="s">
        <v>144</v>
      </c>
      <c r="E192" s="63"/>
      <c r="F192" s="26" t="s">
        <v>110</v>
      </c>
      <c r="G192" s="38"/>
      <c r="H192" s="92"/>
      <c r="I192" s="93"/>
      <c r="J192" s="652" t="s">
        <v>1172</v>
      </c>
      <c r="K192" s="289" t="s">
        <v>1089</v>
      </c>
      <c r="O192" s="5">
        <v>1</v>
      </c>
      <c r="P192" s="5">
        <f>COUNTA(E192)</f>
        <v>0</v>
      </c>
      <c r="Q192" s="5">
        <f>O192-P192</f>
        <v>1</v>
      </c>
    </row>
    <row r="193" spans="1:17" ht="44.1" customHeight="1" x14ac:dyDescent="0.15">
      <c r="B193" s="31"/>
      <c r="C193" s="158" t="s">
        <v>145</v>
      </c>
      <c r="D193" s="28" t="s">
        <v>334</v>
      </c>
      <c r="E193" s="63"/>
      <c r="F193" s="26" t="s">
        <v>115</v>
      </c>
      <c r="G193" s="38"/>
      <c r="H193" s="92"/>
      <c r="I193" s="93"/>
      <c r="J193" s="662" t="s">
        <v>1173</v>
      </c>
      <c r="K193" s="289" t="s">
        <v>1089</v>
      </c>
      <c r="O193" s="5">
        <v>1</v>
      </c>
      <c r="P193" s="5">
        <f>COUNTA(E193)</f>
        <v>0</v>
      </c>
      <c r="Q193" s="5">
        <f>O193-P193</f>
        <v>1</v>
      </c>
    </row>
    <row r="194" spans="1:17" ht="42" x14ac:dyDescent="0.15">
      <c r="B194" s="31"/>
      <c r="C194" s="158"/>
      <c r="D194" s="77" t="s">
        <v>146</v>
      </c>
      <c r="E194" s="48">
        <f>IF(E78=3,'様式３の2（直流発電設備）① '!BC31+'様式３の２（直流発電設備）② '!BC31+'様式３の２（直流発電設備）③ '!BC31,
IF(E78=2,'様式３の2（直流発電設備）① '!BC31+'様式３の２（直流発電設備）② '!BC31,IF(E78&lt;=1,'様式３の2（直流発電設備）① '!BC31)))</f>
        <v>0</v>
      </c>
      <c r="F194" s="26" t="s">
        <v>110</v>
      </c>
      <c r="G194" s="38"/>
      <c r="H194" s="92"/>
      <c r="I194" s="93"/>
      <c r="J194" s="254" t="s">
        <v>320</v>
      </c>
      <c r="K194" s="652" t="s">
        <v>1090</v>
      </c>
      <c r="O194" s="5">
        <v>1</v>
      </c>
      <c r="P194" s="5">
        <f>COUNTA(E194)</f>
        <v>1</v>
      </c>
      <c r="Q194" s="5">
        <f t="shared" ref="Q194:Q201" si="24">O194-P194</f>
        <v>0</v>
      </c>
    </row>
    <row r="195" spans="1:17" ht="140.1" customHeight="1" x14ac:dyDescent="0.15">
      <c r="B195" s="172"/>
      <c r="C195" s="323" t="s">
        <v>1101</v>
      </c>
      <c r="D195" s="553" t="s">
        <v>1102</v>
      </c>
      <c r="E195" s="63" t="s">
        <v>21</v>
      </c>
      <c r="F195" s="25"/>
      <c r="G195" s="25"/>
      <c r="H195" s="92"/>
      <c r="I195" s="93"/>
      <c r="J195" s="288" t="str">
        <f>IF(E195="有","以下の資料を別途添付ください　
・EMS仕様書（シーケンス図など制御内容が分かる資料を含む）
・発電設備の仕様書
・単線結線図
・EMSに不具合が生じた場合のEMS制御以外で逆潮流が「接続検討申込書　様式２の５．受電地点における受電電力（最大）」を超えないことを担保できる説明資料","")</f>
        <v/>
      </c>
      <c r="K195" s="289" t="s">
        <v>1088</v>
      </c>
      <c r="O195" s="5">
        <v>1</v>
      </c>
      <c r="P195" s="5">
        <f>IF(OR(E195="選択してください",E195=""),0,COUNTA(E195))</f>
        <v>0</v>
      </c>
      <c r="Q195" s="5">
        <f>O195-P195</f>
        <v>1</v>
      </c>
    </row>
    <row r="196" spans="1:17" ht="44.1" customHeight="1" x14ac:dyDescent="0.15">
      <c r="B196" s="31"/>
      <c r="C196" s="554"/>
      <c r="D196" s="77" t="s">
        <v>333</v>
      </c>
      <c r="E196" s="63"/>
      <c r="F196" s="26" t="s">
        <v>110</v>
      </c>
      <c r="G196" s="38"/>
      <c r="H196" s="92"/>
      <c r="I196" s="93"/>
      <c r="J196" s="254" t="s">
        <v>332</v>
      </c>
      <c r="K196" s="289" t="s">
        <v>1091</v>
      </c>
      <c r="O196" s="5">
        <v>1</v>
      </c>
      <c r="P196" s="5">
        <f>IF(E195="有",COUNTA(E196),1)</f>
        <v>1</v>
      </c>
      <c r="Q196" s="5">
        <f>O196-P196</f>
        <v>0</v>
      </c>
    </row>
    <row r="197" spans="1:17" ht="44.1" customHeight="1" x14ac:dyDescent="0.15">
      <c r="B197" s="31"/>
      <c r="C197" s="32" t="s">
        <v>147</v>
      </c>
      <c r="D197" s="77" t="s">
        <v>148</v>
      </c>
      <c r="E197" s="63">
        <v>0</v>
      </c>
      <c r="F197" s="26" t="s">
        <v>110</v>
      </c>
      <c r="G197" s="38"/>
      <c r="H197" s="92"/>
      <c r="I197" s="93"/>
      <c r="J197" s="324" t="s">
        <v>149</v>
      </c>
      <c r="K197" s="324" t="s">
        <v>1178</v>
      </c>
      <c r="O197" s="5">
        <v>1</v>
      </c>
      <c r="P197" s="5">
        <f>COUNTA(E197)</f>
        <v>1</v>
      </c>
      <c r="Q197" s="5">
        <f>O197-P197</f>
        <v>0</v>
      </c>
    </row>
    <row r="198" spans="1:17" ht="110.1" customHeight="1" x14ac:dyDescent="0.15">
      <c r="B198" s="31"/>
      <c r="C198" s="94" t="s">
        <v>150</v>
      </c>
      <c r="D198" s="77" t="s">
        <v>151</v>
      </c>
      <c r="E198" s="63">
        <v>0</v>
      </c>
      <c r="F198" s="26" t="s">
        <v>110</v>
      </c>
      <c r="G198" s="38"/>
      <c r="H198" s="92"/>
      <c r="I198" s="93"/>
      <c r="J198" s="238" t="str">
        <f>IF(AND(E194&lt;&gt;"",E198&lt;&gt;"",E200&gt;1999.4),"←修正してください　※【（変更後）定格出力合計】-【最小自家消費電力】の値が、1999.4以下(小数点以下を四捨五入して、2000kW未満)である必要がございます。【最小自家消費電力】の値に誤りがない場合、【PCSの台数】、【PCSの定格出力】や【パネル1枚あたりの出力】等をご確認の上、修正ください","自家消費する電力（所内電力を含む）の最小値を、少数点を含む値で入力ください ※不明の場合は「0」を記載ください")</f>
        <v>自家消費する電力（所内電力を含む）の最小値を、少数点を含む値で入力ください ※不明の場合は「0」を記載ください</v>
      </c>
      <c r="K198" s="750" t="s">
        <v>1092</v>
      </c>
      <c r="O198" s="5">
        <v>1</v>
      </c>
      <c r="P198" s="5">
        <f>IF(J198="←修正してください　※【（変更後）定格出力合計】-【最小自家消費電力】の値が、1999.4以下(小数点以下を四捨五入して、2000kW未満)である必要がございます。【最小自家消費電力】の値に誤りがない場合、【PCSの台数】、【PCSの定格出力】や【パネル1枚あたりの出力】等をご確認の上、修正ください",0,COUNTA(E198))</f>
        <v>1</v>
      </c>
      <c r="Q198" s="5">
        <f>O198-P198</f>
        <v>0</v>
      </c>
    </row>
    <row r="199" spans="1:17" ht="68.25" customHeight="1" x14ac:dyDescent="0.15">
      <c r="B199" s="31"/>
      <c r="C199" s="32" t="s">
        <v>849</v>
      </c>
      <c r="D199" s="77" t="s">
        <v>152</v>
      </c>
      <c r="E199" s="63"/>
      <c r="F199" s="26" t="s">
        <v>110</v>
      </c>
      <c r="G199" s="38"/>
      <c r="H199" s="92"/>
      <c r="I199" s="93"/>
      <c r="J199" s="750" t="s">
        <v>1177</v>
      </c>
      <c r="K199" s="324" t="s">
        <v>1093</v>
      </c>
      <c r="O199" s="5">
        <v>1</v>
      </c>
      <c r="P199" s="5">
        <f>COUNTA(E199)</f>
        <v>0</v>
      </c>
      <c r="Q199" s="5">
        <f t="shared" si="24"/>
        <v>1</v>
      </c>
    </row>
    <row r="200" spans="1:17" ht="100.15" customHeight="1" x14ac:dyDescent="0.15">
      <c r="B200" s="31"/>
      <c r="C200" s="95" t="s">
        <v>153</v>
      </c>
      <c r="D200" s="560" t="s">
        <v>154</v>
      </c>
      <c r="E200" s="299">
        <f>IF(E198="","",IF(E195="有",E196-E198,E194-E198))</f>
        <v>0</v>
      </c>
      <c r="F200" s="26" t="s">
        <v>110</v>
      </c>
      <c r="G200" s="38"/>
      <c r="H200" s="92"/>
      <c r="I200" s="93"/>
      <c r="J200" s="324" t="str">
        <f>IF(AND($E$200&lt;&gt;"",$E$200&gt;1999.4),"【（変更後）定格出力合計】-【最小自家消費電力】の値が、1999.4以下(小数点以下を四捨五入して、2000kW未満)である必要がございます。【最小自家消費電力】、【PCSの台数】、【PCSの定格出力】や【パネル1枚あたりの出力】等をご確認の上、修正ください。",IF(AND($E$200&lt;&gt;"",$E$200&lt;=0),"【（変更後）定格出力合計】-【最小自家消費電力】の値が、0以下の場合、受電電圧6kV自家消費（逆潮流無し）ですので、接続検討のお申込みは不要となります。はじめにシート＜契約電力（受電電力）の最大が0以下になる場合＞を参照ください","【（変更後）定格出力合計】 ー【最小自家消費電力】が記載されます。高圧でお申込みの場合、1999.4kW以下(小数点以下を四捨五入して、2000kW未満)である必要がございます。0以下の場合、受電電圧6kV自家消費（逆潮流無し）ですので、接続検討のお申込みは不要となります。"))</f>
        <v>【（変更後）定格出力合計】-【最小自家消費電力】の値が、0以下の場合、受電電圧6kV自家消費（逆潮流無し）ですので、接続検討のお申込みは不要となります。はじめにシート＜契約電力（受電電力）の最大が0以下になる場合＞を参照ください</v>
      </c>
      <c r="K200" s="324" t="s">
        <v>1094</v>
      </c>
      <c r="O200" s="5">
        <v>1</v>
      </c>
      <c r="P200" s="5">
        <f>COUNTA(E200)</f>
        <v>1</v>
      </c>
      <c r="Q200" s="5">
        <f t="shared" si="24"/>
        <v>0</v>
      </c>
    </row>
    <row r="201" spans="1:17" ht="57" customHeight="1" x14ac:dyDescent="0.15">
      <c r="B201" s="53"/>
      <c r="C201" s="83"/>
      <c r="D201" s="77" t="s">
        <v>155</v>
      </c>
      <c r="E201" s="48">
        <f>IF(E197="","",-E197)</f>
        <v>0</v>
      </c>
      <c r="F201" s="26" t="s">
        <v>110</v>
      </c>
      <c r="G201" s="38"/>
      <c r="H201" s="92"/>
      <c r="I201" s="93"/>
      <c r="J201" s="324" t="s">
        <v>156</v>
      </c>
      <c r="K201" s="324" t="s">
        <v>1095</v>
      </c>
      <c r="O201" s="5">
        <v>1</v>
      </c>
      <c r="P201" s="5">
        <f>COUNTA(E201)</f>
        <v>1</v>
      </c>
      <c r="Q201" s="5">
        <f t="shared" si="24"/>
        <v>0</v>
      </c>
    </row>
    <row r="202" spans="1:17" ht="40.15" hidden="1" customHeight="1" x14ac:dyDescent="0.15">
      <c r="C202" s="71"/>
      <c r="D202" s="14"/>
      <c r="E202" s="25"/>
      <c r="J202" s="325"/>
    </row>
    <row r="203" spans="1:17" ht="40.15" hidden="1" customHeight="1" x14ac:dyDescent="0.15">
      <c r="B203" s="61" t="s">
        <v>293</v>
      </c>
      <c r="C203" s="87"/>
      <c r="D203" s="88"/>
      <c r="E203" s="40"/>
      <c r="F203" s="40"/>
      <c r="G203" s="40"/>
      <c r="H203" s="40"/>
      <c r="I203" s="40"/>
      <c r="J203" s="40"/>
      <c r="K203" s="286"/>
    </row>
    <row r="204" spans="1:17" ht="44.1" hidden="1" customHeight="1" x14ac:dyDescent="0.15">
      <c r="B204" s="51"/>
      <c r="C204" s="326" t="s">
        <v>67</v>
      </c>
      <c r="D204" s="26"/>
      <c r="E204" s="65" t="s">
        <v>21</v>
      </c>
      <c r="F204" s="26"/>
      <c r="G204" s="38"/>
      <c r="H204" s="327"/>
      <c r="I204" s="327"/>
      <c r="J204" s="328" t="s">
        <v>923</v>
      </c>
      <c r="K204" s="289" t="s">
        <v>1054</v>
      </c>
      <c r="O204" s="5">
        <v>1</v>
      </c>
      <c r="P204" s="5">
        <v>1</v>
      </c>
      <c r="Q204" s="5">
        <f>O204-P204</f>
        <v>0</v>
      </c>
    </row>
    <row r="205" spans="1:17" ht="44.1" hidden="1" customHeight="1" x14ac:dyDescent="0.15">
      <c r="B205" s="51"/>
      <c r="C205" s="326" t="s">
        <v>68</v>
      </c>
      <c r="D205" s="26"/>
      <c r="E205" s="139" t="s">
        <v>21</v>
      </c>
      <c r="F205" s="26"/>
      <c r="G205" s="38"/>
      <c r="H205" s="327"/>
      <c r="I205" s="327"/>
      <c r="J205" s="289"/>
      <c r="K205" s="289" t="s">
        <v>1055</v>
      </c>
      <c r="O205" s="5">
        <v>1</v>
      </c>
      <c r="P205" s="5">
        <v>1</v>
      </c>
      <c r="Q205" s="5">
        <f>O205-P205</f>
        <v>0</v>
      </c>
    </row>
    <row r="206" spans="1:17" ht="13.5" hidden="1" customHeight="1" x14ac:dyDescent="0.15">
      <c r="B206" s="329"/>
      <c r="C206" s="326" t="s">
        <v>69</v>
      </c>
      <c r="D206" s="26"/>
      <c r="E206" s="63" t="s">
        <v>21</v>
      </c>
      <c r="F206" s="26"/>
      <c r="G206" s="38"/>
      <c r="H206" s="327"/>
      <c r="I206" s="327"/>
      <c r="J206" s="324" t="s">
        <v>355</v>
      </c>
      <c r="K206" s="289" t="s">
        <v>1056</v>
      </c>
      <c r="O206" s="5">
        <v>1</v>
      </c>
      <c r="P206" s="5">
        <v>1</v>
      </c>
      <c r="Q206" s="5">
        <f>O206-P206</f>
        <v>0</v>
      </c>
    </row>
    <row r="207" spans="1:17" s="1" customFormat="1" ht="56.65" customHeight="1" x14ac:dyDescent="0.15">
      <c r="E207" s="793" t="str">
        <f>IF(E199="","",IF(E199&lt;E200,"増設となるため、接続検討から新規でお申し込みなおしください",""))</f>
        <v/>
      </c>
      <c r="K207" s="330"/>
      <c r="Q207" s="1">
        <f>SUM(Q10:Q206)</f>
        <v>40</v>
      </c>
    </row>
    <row r="208" spans="1:17" s="331" customFormat="1" ht="40.15" customHeight="1" x14ac:dyDescent="0.15">
      <c r="A208" s="165" t="s">
        <v>1332</v>
      </c>
    </row>
    <row r="209" spans="4:11" s="1" customFormat="1" ht="16.5" customHeight="1" x14ac:dyDescent="0.15">
      <c r="K209" s="330"/>
    </row>
    <row r="210" spans="4:11" x14ac:dyDescent="0.15">
      <c r="D210" s="24"/>
    </row>
    <row r="269" spans="3:4" x14ac:dyDescent="0.15">
      <c r="C269" s="138"/>
      <c r="D269" s="137"/>
    </row>
    <row r="270" spans="3:4" x14ac:dyDescent="0.15">
      <c r="C270" s="138"/>
      <c r="D270" s="137"/>
    </row>
    <row r="271" spans="3:4" x14ac:dyDescent="0.15">
      <c r="C271" s="21"/>
    </row>
  </sheetData>
  <sheetProtection algorithmName="SHA-512" hashValue="81SqWHSi6iiZVGI563COUjVqbWYIVdRgl3BK95rXI6WrdYAKIrOAhCttK7mNEg3S8IcGmb1w2cD7acE8t41nNQ==" saltValue="rt01u192rvRFOKP+zdbkNQ==" spinCount="100000" sheet="1" objects="1" scenarios="1"/>
  <dataConsolidate/>
  <phoneticPr fontId="1"/>
  <conditionalFormatting sqref="E148:E149 H150:I152">
    <cfRule type="expression" dxfId="297" priority="313">
      <formula>G173="選択してください"</formula>
    </cfRule>
  </conditionalFormatting>
  <conditionalFormatting sqref="D161:J173 D176:J177 J178 D182:J189 D160 F160:J160">
    <cfRule type="expression" dxfId="296" priority="314">
      <formula>$E$78&lt;3</formula>
    </cfRule>
  </conditionalFormatting>
  <conditionalFormatting sqref="E11">
    <cfRule type="expression" dxfId="295" priority="463">
      <formula>OR($E$11="選択してください",$E$11="")</formula>
    </cfRule>
  </conditionalFormatting>
  <conditionalFormatting sqref="E18">
    <cfRule type="expression" dxfId="294" priority="384">
      <formula>AND($E$11="一般送配電事業者又は配電事業者と受給契約を締結予定（FIT制度の適用予定の場合）",$E$15&lt;&gt;$E$18)</formula>
    </cfRule>
  </conditionalFormatting>
  <conditionalFormatting sqref="E19">
    <cfRule type="expression" dxfId="293" priority="473">
      <formula>AND($E$11="一般送配電事業者又は配電事業者と受給契約を締結予定（FIT制度の適用予定の場合）",$E$16&lt;&gt;$E$19)</formula>
    </cfRule>
  </conditionalFormatting>
  <conditionalFormatting sqref="E20">
    <cfRule type="expression" dxfId="292" priority="471">
      <formula>OR($E$20="選択してください",$E$20="")</formula>
    </cfRule>
  </conditionalFormatting>
  <conditionalFormatting sqref="E22 E24 E32:E39 E41:E47">
    <cfRule type="containsBlanks" dxfId="291" priority="470">
      <formula>LEN(TRIM(E22))=0</formula>
    </cfRule>
  </conditionalFormatting>
  <conditionalFormatting sqref="E23">
    <cfRule type="expression" dxfId="290" priority="402">
      <formula>OR($E$23="",$E$23="選択してください")</formula>
    </cfRule>
  </conditionalFormatting>
  <conditionalFormatting sqref="E30">
    <cfRule type="expression" dxfId="289" priority="304">
      <formula>$E$29&lt;&gt;"有"</formula>
    </cfRule>
    <cfRule type="expression" dxfId="288" priority="307">
      <formula>OR($E$30="",$E$30="選択してください")</formula>
    </cfRule>
    <cfRule type="containsBlanks" dxfId="287" priority="308">
      <formula>LEN(TRIM(E30))=0</formula>
    </cfRule>
  </conditionalFormatting>
  <conditionalFormatting sqref="E40">
    <cfRule type="expression" dxfId="286" priority="461">
      <formula>OR($E$40="選択してください",$E$40="")</formula>
    </cfRule>
  </conditionalFormatting>
  <conditionalFormatting sqref="E41:E48">
    <cfRule type="expression" dxfId="285" priority="312">
      <formula>$E$40&lt;&gt;"上記以外"</formula>
    </cfRule>
  </conditionalFormatting>
  <conditionalFormatting sqref="E48 E51">
    <cfRule type="containsBlanks" dxfId="284" priority="342">
      <formula>LEN(TRIM(E48))=0</formula>
    </cfRule>
  </conditionalFormatting>
  <conditionalFormatting sqref="E54:E56">
    <cfRule type="containsBlanks" dxfId="283" priority="458">
      <formula>LEN(TRIM(E54))=0</formula>
    </cfRule>
  </conditionalFormatting>
  <conditionalFormatting sqref="E73">
    <cfRule type="expression" dxfId="282" priority="310">
      <formula>$E$73&lt;&gt;"✓"</formula>
    </cfRule>
  </conditionalFormatting>
  <conditionalFormatting sqref="E74">
    <cfRule type="containsBlanks" dxfId="281" priority="302">
      <formula>LEN(TRIM(E74))=0</formula>
    </cfRule>
    <cfRule type="expression" dxfId="280" priority="303">
      <formula>$E$74="選択してください"</formula>
    </cfRule>
  </conditionalFormatting>
  <conditionalFormatting sqref="E86">
    <cfRule type="expression" dxfId="279" priority="12273">
      <formula>OR($E$86="",$E$86="選択してください")</formula>
    </cfRule>
  </conditionalFormatting>
  <conditionalFormatting sqref="E88">
    <cfRule type="expression" dxfId="278" priority="450">
      <formula>OR($E88="選択してください",$E88="")</formula>
    </cfRule>
  </conditionalFormatting>
  <conditionalFormatting sqref="E90:E92">
    <cfRule type="containsBlanks" dxfId="277" priority="305">
      <formula>LEN(TRIM(E90))=0</formula>
    </cfRule>
  </conditionalFormatting>
  <conditionalFormatting sqref="E92">
    <cfRule type="expression" dxfId="276" priority="326">
      <formula>OR($E$92="選択してください",$E$92="")</formula>
    </cfRule>
  </conditionalFormatting>
  <conditionalFormatting sqref="E93:E99 E10:E19 E78 E87 E102:E104">
    <cfRule type="containsBlanks" dxfId="275" priority="12258">
      <formula>LEN(TRIM(E10))=0</formula>
    </cfRule>
  </conditionalFormatting>
  <conditionalFormatting sqref="E102:E104">
    <cfRule type="expression" dxfId="274" priority="327">
      <formula>E102="選択してください"</formula>
    </cfRule>
  </conditionalFormatting>
  <conditionalFormatting sqref="E125">
    <cfRule type="expression" dxfId="273" priority="359">
      <formula>OR(E125="選択してください",E125="")</formula>
    </cfRule>
  </conditionalFormatting>
  <conditionalFormatting sqref="E146">
    <cfRule type="containsBlanks" dxfId="272" priority="371">
      <formula>LEN(TRIM(E146))=0</formula>
    </cfRule>
    <cfRule type="expression" dxfId="271" priority="372">
      <formula>E146=""</formula>
    </cfRule>
  </conditionalFormatting>
  <conditionalFormatting sqref="E147:E152 E139:E140 E162 E129 E145">
    <cfRule type="expression" dxfId="270" priority="12257">
      <formula>OR(E129="選択してください",E129="")</formula>
    </cfRule>
  </conditionalFormatting>
  <conditionalFormatting sqref="E147:E152 E145">
    <cfRule type="containsBlanks" dxfId="269" priority="12286">
      <formula>LEN(TRIM(E145))=0</formula>
    </cfRule>
  </conditionalFormatting>
  <conditionalFormatting sqref="E149:E152 H149:I152">
    <cfRule type="expression" dxfId="268" priority="392">
      <formula>$E$146&lt;2</formula>
    </cfRule>
  </conditionalFormatting>
  <conditionalFormatting sqref="E150:E152 H150:I152">
    <cfRule type="expression" dxfId="267" priority="404">
      <formula>$E$146&lt;3</formula>
    </cfRule>
  </conditionalFormatting>
  <conditionalFormatting sqref="E151:E152 H151:I152">
    <cfRule type="expression" dxfId="266" priority="432">
      <formula>$E$146&lt;4</formula>
    </cfRule>
  </conditionalFormatting>
  <conditionalFormatting sqref="E152 H152:I152">
    <cfRule type="expression" dxfId="265" priority="442">
      <formula>$E$146&lt;5</formula>
    </cfRule>
  </conditionalFormatting>
  <conditionalFormatting sqref="E166">
    <cfRule type="expression" dxfId="264" priority="439">
      <formula>OR(E166="選択してください",E166="")</formula>
    </cfRule>
  </conditionalFormatting>
  <conditionalFormatting sqref="E176:E177">
    <cfRule type="expression" dxfId="263" priority="437">
      <formula>OR(E176="選択してください",E176="")</formula>
    </cfRule>
  </conditionalFormatting>
  <conditionalFormatting sqref="E183">
    <cfRule type="containsBlanks" dxfId="262" priority="369">
      <formula>LEN(TRIM(E183))=0</formula>
    </cfRule>
    <cfRule type="expression" dxfId="261" priority="370">
      <formula>E183=""</formula>
    </cfRule>
  </conditionalFormatting>
  <conditionalFormatting sqref="E186:E189 H186:I189">
    <cfRule type="expression" dxfId="260" priority="391">
      <formula>$E$183&lt;2</formula>
    </cfRule>
  </conditionalFormatting>
  <conditionalFormatting sqref="E187:E189 H187:I189">
    <cfRule type="expression" dxfId="259" priority="390">
      <formula>$E$183&lt;3</formula>
    </cfRule>
  </conditionalFormatting>
  <conditionalFormatting sqref="E188:E189 H188:I189">
    <cfRule type="expression" dxfId="258" priority="389">
      <formula>$E$183&lt;4</formula>
    </cfRule>
  </conditionalFormatting>
  <conditionalFormatting sqref="E189 H189:I189">
    <cfRule type="expression" dxfId="257" priority="377">
      <formula>$E$183&lt;5</formula>
    </cfRule>
  </conditionalFormatting>
  <conditionalFormatting sqref="E192:E193">
    <cfRule type="containsBlanks" dxfId="256" priority="419">
      <formula>LEN(TRIM(E192))=0</formula>
    </cfRule>
  </conditionalFormatting>
  <conditionalFormatting sqref="E195">
    <cfRule type="expression" dxfId="255" priority="368">
      <formula>OR(E195="",E195="選択してください")</formula>
    </cfRule>
  </conditionalFormatting>
  <conditionalFormatting sqref="E196">
    <cfRule type="expression" dxfId="254" priority="12271">
      <formula>$E$195&lt;&gt;"有"</formula>
    </cfRule>
    <cfRule type="expression" dxfId="253" priority="12272">
      <formula>$E$196=""</formula>
    </cfRule>
  </conditionalFormatting>
  <conditionalFormatting sqref="E197:E199">
    <cfRule type="containsBlanks" dxfId="252" priority="409">
      <formula>LEN(TRIM(E197))=0</formula>
    </cfRule>
  </conditionalFormatting>
  <conditionalFormatting sqref="E198">
    <cfRule type="expression" dxfId="251" priority="379">
      <formula>E200&gt;1999.4</formula>
    </cfRule>
  </conditionalFormatting>
  <conditionalFormatting sqref="E200">
    <cfRule type="expression" dxfId="250" priority="328">
      <formula>AND(OR($E$200&gt;1999.4,$E$200&lt;=0),$E$200&lt;&gt;"")</formula>
    </cfRule>
  </conditionalFormatting>
  <conditionalFormatting sqref="E204:E206">
    <cfRule type="expression" dxfId="249" priority="353">
      <formula>OR(E204="選択してください",E204="")</formula>
    </cfRule>
  </conditionalFormatting>
  <conditionalFormatting sqref="H95:H97">
    <cfRule type="containsBlanks" dxfId="248" priority="446">
      <formula>LEN(TRIM(H95))=0</formula>
    </cfRule>
  </conditionalFormatting>
  <conditionalFormatting sqref="E184:E189 E167:E173 E161 E164:E165 E124 E127:E128 E130:E136 E139 E176:E177 E182">
    <cfRule type="containsBlanks" dxfId="247" priority="12283">
      <formula>LEN(TRIM(E124))=0</formula>
    </cfRule>
  </conditionalFormatting>
  <conditionalFormatting sqref="H132:H134">
    <cfRule type="containsBlanks" dxfId="246" priority="12284">
      <formula>LEN(TRIM(H132))=0</formula>
    </cfRule>
  </conditionalFormatting>
  <conditionalFormatting sqref="H185:H189 H148:H152">
    <cfRule type="expression" dxfId="245" priority="12268">
      <formula>H148=""</formula>
    </cfRule>
  </conditionalFormatting>
  <conditionalFormatting sqref="H148:H152">
    <cfRule type="expression" dxfId="244" priority="12267">
      <formula>SUM($H$148:$H$152)&lt;&gt;$E$126</formula>
    </cfRule>
  </conditionalFormatting>
  <conditionalFormatting sqref="H169:H171">
    <cfRule type="containsBlanks" dxfId="243" priority="12287">
      <formula>LEN(TRIM(H169))=0</formula>
    </cfRule>
  </conditionalFormatting>
  <conditionalFormatting sqref="H185:H189">
    <cfRule type="expression" dxfId="242" priority="12266">
      <formula>SUM($H$185:$H$189)&lt;&gt;$E$163</formula>
    </cfRule>
  </conditionalFormatting>
  <conditionalFormatting sqref="J18:J19">
    <cfRule type="expression" dxfId="241" priority="382">
      <formula>$J18="発電設備等設置者名又は発電者の名称（仮称可）をご記載ください"</formula>
    </cfRule>
  </conditionalFormatting>
  <conditionalFormatting sqref="J149">
    <cfRule type="expression" dxfId="240" priority="355">
      <formula>AND($E146&lt;2,OR(E149&lt;&gt;"",H149&lt;&gt;""))</formula>
    </cfRule>
  </conditionalFormatting>
  <conditionalFormatting sqref="J150">
    <cfRule type="expression" dxfId="239" priority="319">
      <formula>AND($E$146&lt;3,OR(E150&lt;&gt;"",H150&lt;&gt;""))</formula>
    </cfRule>
  </conditionalFormatting>
  <conditionalFormatting sqref="J151">
    <cfRule type="expression" dxfId="238" priority="318">
      <formula>AND($E146&lt;4,OR(E151&lt;&gt;"",H151&lt;&gt;""))</formula>
    </cfRule>
  </conditionalFormatting>
  <conditionalFormatting sqref="J152">
    <cfRule type="expression" dxfId="237" priority="317">
      <formula>AND($E146&lt;5,OR(E152&lt;&gt;"",H152&lt;&gt;""))</formula>
    </cfRule>
  </conditionalFormatting>
  <conditionalFormatting sqref="J186">
    <cfRule type="expression" dxfId="236" priority="358">
      <formula>AND($E183&lt;2,OR(E186&lt;&gt;"",H186&lt;&gt;""))</formula>
    </cfRule>
  </conditionalFormatting>
  <conditionalFormatting sqref="J187">
    <cfRule type="expression" dxfId="235" priority="320">
      <formula>AND($E183&lt;3,OR(E187&lt;&gt;"",H187&lt;&gt;""))</formula>
    </cfRule>
  </conditionalFormatting>
  <conditionalFormatting sqref="J188">
    <cfRule type="expression" dxfId="234" priority="316">
      <formula>AND($E183&lt;4,OR(E188&lt;&gt;"",H188&lt;&gt;""))</formula>
    </cfRule>
  </conditionalFormatting>
  <conditionalFormatting sqref="J189">
    <cfRule type="expression" dxfId="233" priority="315">
      <formula>AND($E183&lt;5,OR(E189&lt;&gt;"",H189&lt;&gt;""))</formula>
    </cfRule>
  </conditionalFormatting>
  <conditionalFormatting sqref="J198">
    <cfRule type="expression" dxfId="232" priority="380">
      <formula>$J$198="自家消費する電力（所内電力を含む）の最小値を、少数点を含む値で入力ください ※不明の場合は「0」を記載ください"</formula>
    </cfRule>
  </conditionalFormatting>
  <conditionalFormatting sqref="J200">
    <cfRule type="expression" dxfId="231" priority="373">
      <formula>AND($E$200&lt;&gt;"",OR($E$200&gt;1999.4,$E$200&lt;=0))</formula>
    </cfRule>
  </conditionalFormatting>
  <conditionalFormatting sqref="J204">
    <cfRule type="expression" dxfId="230" priority="351">
      <formula>$E$204="有"</formula>
    </cfRule>
  </conditionalFormatting>
  <conditionalFormatting sqref="J206">
    <cfRule type="expression" dxfId="229" priority="356">
      <formula>$E$206="有"</formula>
    </cfRule>
  </conditionalFormatting>
  <conditionalFormatting sqref="E49">
    <cfRule type="expression" dxfId="228" priority="300">
      <formula>OR($E$49="選択してください",$E$49="")</formula>
    </cfRule>
  </conditionalFormatting>
  <conditionalFormatting sqref="E62">
    <cfRule type="expression" dxfId="227" priority="296">
      <formula>$E$57&lt;&gt;"有"</formula>
    </cfRule>
  </conditionalFormatting>
  <conditionalFormatting sqref="E62">
    <cfRule type="containsBlanks" dxfId="226" priority="298">
      <formula>LEN(TRIM(E62))=0</formula>
    </cfRule>
  </conditionalFormatting>
  <conditionalFormatting sqref="E64">
    <cfRule type="expression" dxfId="225" priority="292">
      <formula>OR($E$58="選択してください",$E$58="")</formula>
    </cfRule>
  </conditionalFormatting>
  <conditionalFormatting sqref="E64:E65">
    <cfRule type="expression" dxfId="224" priority="291">
      <formula>$E$57&lt;&gt;"有"</formula>
    </cfRule>
  </conditionalFormatting>
  <conditionalFormatting sqref="E65">
    <cfRule type="containsBlanks" dxfId="223" priority="293">
      <formula>LEN(TRIM(E65))=0</formula>
    </cfRule>
  </conditionalFormatting>
  <conditionalFormatting sqref="E69">
    <cfRule type="expression" dxfId="222" priority="283">
      <formula>OR($E$58="選択してください",$E$58="")</formula>
    </cfRule>
  </conditionalFormatting>
  <conditionalFormatting sqref="E69">
    <cfRule type="expression" dxfId="221" priority="282">
      <formula>$E$57&lt;&gt;"有"</formula>
    </cfRule>
  </conditionalFormatting>
  <conditionalFormatting sqref="E100">
    <cfRule type="containsBlanks" dxfId="220" priority="274">
      <formula>LEN(TRIM(E100))=0</formula>
    </cfRule>
  </conditionalFormatting>
  <conditionalFormatting sqref="H100">
    <cfRule type="containsBlanks" dxfId="219" priority="273">
      <formula>LEN(TRIM(H100))=0</formula>
    </cfRule>
  </conditionalFormatting>
  <conditionalFormatting sqref="E106">
    <cfRule type="containsBlanks" dxfId="218" priority="272">
      <formula>LEN(TRIM(E106))=0</formula>
    </cfRule>
  </conditionalFormatting>
  <conditionalFormatting sqref="E106">
    <cfRule type="expression" dxfId="217" priority="271">
      <formula>$E$104&lt;&gt;"有"</formula>
    </cfRule>
  </conditionalFormatting>
  <conditionalFormatting sqref="E107">
    <cfRule type="containsBlanks" dxfId="216" priority="270">
      <formula>LEN(TRIM(E107))=0</formula>
    </cfRule>
  </conditionalFormatting>
  <conditionalFormatting sqref="E107">
    <cfRule type="expression" dxfId="215" priority="269">
      <formula>$E$104&lt;&gt;"有"</formula>
    </cfRule>
  </conditionalFormatting>
  <conditionalFormatting sqref="E137">
    <cfRule type="containsBlanks" dxfId="214" priority="266">
      <formula>LEN(TRIM(E137))=0</formula>
    </cfRule>
  </conditionalFormatting>
  <conditionalFormatting sqref="H137">
    <cfRule type="containsBlanks" dxfId="213" priority="265">
      <formula>LEN(TRIM(H137))=0</formula>
    </cfRule>
  </conditionalFormatting>
  <conditionalFormatting sqref="E174">
    <cfRule type="containsBlanks" dxfId="212" priority="260">
      <formula>LEN(TRIM(E174))=0</formula>
    </cfRule>
  </conditionalFormatting>
  <conditionalFormatting sqref="H174">
    <cfRule type="containsBlanks" dxfId="211" priority="259">
      <formula>LEN(TRIM(H174))=0</formula>
    </cfRule>
  </conditionalFormatting>
  <conditionalFormatting sqref="J112">
    <cfRule type="expression" dxfId="210" priority="12301">
      <formula>AND(#REF!&lt;2,OR(E112&lt;&gt;"",H112&lt;&gt;""))</formula>
    </cfRule>
  </conditionalFormatting>
  <conditionalFormatting sqref="J114">
    <cfRule type="expression" dxfId="209" priority="12302">
      <formula>AND(#REF!&lt;3,OR(E113&lt;&gt;"",H113&lt;&gt;""))</formula>
    </cfRule>
  </conditionalFormatting>
  <conditionalFormatting sqref="J115">
    <cfRule type="expression" dxfId="208" priority="12304">
      <formula>AND(#REF!&lt;5,OR(E115&lt;&gt;"",H115&lt;&gt;""))</formula>
    </cfRule>
  </conditionalFormatting>
  <conditionalFormatting sqref="H107">
    <cfRule type="containsBlanks" dxfId="207" priority="241">
      <formula>LEN(TRIM(H107))=0</formula>
    </cfRule>
  </conditionalFormatting>
  <conditionalFormatting sqref="H107">
    <cfRule type="expression" dxfId="206" priority="240">
      <formula>$E$104&lt;&gt;"有"</formula>
    </cfRule>
  </conditionalFormatting>
  <conditionalFormatting sqref="E141">
    <cfRule type="containsBlanks" dxfId="205" priority="221">
      <formula>LEN(TRIM(E141))=0</formula>
    </cfRule>
  </conditionalFormatting>
  <conditionalFormatting sqref="E141">
    <cfRule type="expression" dxfId="204" priority="220">
      <formula>E141="選択してください"</formula>
    </cfRule>
  </conditionalFormatting>
  <conditionalFormatting sqref="E143">
    <cfRule type="containsBlanks" dxfId="203" priority="219">
      <formula>LEN(TRIM(E143))=0</formula>
    </cfRule>
  </conditionalFormatting>
  <conditionalFormatting sqref="E143">
    <cfRule type="expression" dxfId="202" priority="218">
      <formula>$E$141&lt;&gt;"有"</formula>
    </cfRule>
  </conditionalFormatting>
  <conditionalFormatting sqref="E144">
    <cfRule type="containsBlanks" dxfId="201" priority="217">
      <formula>LEN(TRIM(E144))=0</formula>
    </cfRule>
  </conditionalFormatting>
  <conditionalFormatting sqref="E144">
    <cfRule type="expression" dxfId="200" priority="216">
      <formula>$E$141&lt;&gt;"有"</formula>
    </cfRule>
  </conditionalFormatting>
  <conditionalFormatting sqref="H144">
    <cfRule type="containsBlanks" dxfId="199" priority="215">
      <formula>LEN(TRIM(H144))=0</formula>
    </cfRule>
  </conditionalFormatting>
  <conditionalFormatting sqref="H144">
    <cfRule type="expression" dxfId="198" priority="214">
      <formula>$E$141&lt;&gt;"有"</formula>
    </cfRule>
  </conditionalFormatting>
  <conditionalFormatting sqref="E178">
    <cfRule type="containsBlanks" dxfId="197" priority="207">
      <formula>LEN(TRIM(E178))=0</formula>
    </cfRule>
  </conditionalFormatting>
  <conditionalFormatting sqref="E178">
    <cfRule type="expression" dxfId="196" priority="206">
      <formula>E178="選択してください"</formula>
    </cfRule>
  </conditionalFormatting>
  <conditionalFormatting sqref="E180">
    <cfRule type="containsBlanks" dxfId="195" priority="205">
      <formula>LEN(TRIM(E180))=0</formula>
    </cfRule>
  </conditionalFormatting>
  <conditionalFormatting sqref="E180">
    <cfRule type="expression" dxfId="194" priority="204">
      <formula>$E$178&lt;&gt;"有"</formula>
    </cfRule>
  </conditionalFormatting>
  <conditionalFormatting sqref="E181">
    <cfRule type="containsBlanks" dxfId="193" priority="199">
      <formula>LEN(TRIM(E181))=0</formula>
    </cfRule>
  </conditionalFormatting>
  <conditionalFormatting sqref="E181">
    <cfRule type="expression" dxfId="192" priority="198">
      <formula>$E$178&lt;&gt;"有"</formula>
    </cfRule>
  </conditionalFormatting>
  <conditionalFormatting sqref="H181">
    <cfRule type="containsBlanks" dxfId="191" priority="197">
      <formula>LEN(TRIM(H181))=0</formula>
    </cfRule>
  </conditionalFormatting>
  <conditionalFormatting sqref="H181">
    <cfRule type="expression" dxfId="190" priority="196">
      <formula>$E$178&lt;&gt;"有"</formula>
    </cfRule>
  </conditionalFormatting>
  <conditionalFormatting sqref="E21">
    <cfRule type="containsBlanks" dxfId="189" priority="195">
      <formula>LEN(TRIM(E21))=0</formula>
    </cfRule>
  </conditionalFormatting>
  <conditionalFormatting sqref="E31">
    <cfRule type="expression" dxfId="188" priority="191">
      <formula>$E$30&lt;&gt;"増設"</formula>
    </cfRule>
    <cfRule type="expression" dxfId="187" priority="192">
      <formula>OR($E$30="",$E$30="選択してください")</formula>
    </cfRule>
    <cfRule type="containsBlanks" dxfId="186" priority="193">
      <formula>LEN(TRIM(E31))=0</formula>
    </cfRule>
  </conditionalFormatting>
  <conditionalFormatting sqref="E50">
    <cfRule type="expression" dxfId="185" priority="190">
      <formula>OR($E$50="選択してください",$E$50="")</formula>
    </cfRule>
  </conditionalFormatting>
  <conditionalFormatting sqref="E29">
    <cfRule type="containsBlanks" dxfId="184" priority="168">
      <formula>LEN(TRIM(E29))=0</formula>
    </cfRule>
  </conditionalFormatting>
  <conditionalFormatting sqref="E29">
    <cfRule type="expression" dxfId="183" priority="169">
      <formula>E29="選択してください"</formula>
    </cfRule>
  </conditionalFormatting>
  <conditionalFormatting sqref="E25">
    <cfRule type="expression" dxfId="182" priority="151">
      <formula>OR($E$25="",$E$25="選択してください")</formula>
    </cfRule>
  </conditionalFormatting>
  <conditionalFormatting sqref="E26">
    <cfRule type="expression" dxfId="181" priority="154">
      <formula>OR($E$26="",$E$26="選択してください")</formula>
    </cfRule>
  </conditionalFormatting>
  <conditionalFormatting sqref="E28">
    <cfRule type="expression" dxfId="180" priority="152">
      <formula>$E$27&lt;&gt;"番号取得済み(下記記載)"</formula>
    </cfRule>
    <cfRule type="containsBlanks" dxfId="179" priority="153">
      <formula>LEN(TRIM(E28))=0</formula>
    </cfRule>
  </conditionalFormatting>
  <conditionalFormatting sqref="E57">
    <cfRule type="expression" dxfId="178" priority="147">
      <formula>OR($E$57="選択してください",$E$57="")</formula>
    </cfRule>
  </conditionalFormatting>
  <conditionalFormatting sqref="E58:E60">
    <cfRule type="expression" dxfId="177" priority="139">
      <formula>$E$57&lt;&gt;"有"</formula>
    </cfRule>
  </conditionalFormatting>
  <conditionalFormatting sqref="E58">
    <cfRule type="expression" dxfId="176" priority="142">
      <formula>OR($E$58="（有の場合のみ選択して下さい）",$E$58="")</formula>
    </cfRule>
  </conditionalFormatting>
  <conditionalFormatting sqref="E59">
    <cfRule type="containsBlanks" dxfId="175" priority="141">
      <formula>LEN(TRIM(E59))=0</formula>
    </cfRule>
  </conditionalFormatting>
  <conditionalFormatting sqref="E60">
    <cfRule type="containsBlanks" dxfId="174" priority="140">
      <formula>LEN(TRIM(E60))=0</formula>
    </cfRule>
  </conditionalFormatting>
  <conditionalFormatting sqref="E108">
    <cfRule type="containsBlanks" dxfId="173" priority="138">
      <formula>LEN(TRIM(E108))=0</formula>
    </cfRule>
  </conditionalFormatting>
  <conditionalFormatting sqref="E109">
    <cfRule type="containsBlanks" dxfId="172" priority="135">
      <formula>LEN(TRIM(E109))=0</formula>
    </cfRule>
    <cfRule type="expression" dxfId="171" priority="136">
      <formula>E109=""</formula>
    </cfRule>
  </conditionalFormatting>
  <conditionalFormatting sqref="H111:H115">
    <cfRule type="expression" dxfId="170" priority="89">
      <formula>H111=""</formula>
    </cfRule>
    <cfRule type="expression" dxfId="169" priority="12307">
      <formula>SUM($H$111:$H$115)&lt;&gt;$E$89</formula>
    </cfRule>
  </conditionalFormatting>
  <conditionalFormatting sqref="E111:E115">
    <cfRule type="containsBlanks" dxfId="168" priority="12306">
      <formula>LEN(TRIM(E111))=0</formula>
    </cfRule>
  </conditionalFormatting>
  <conditionalFormatting sqref="E112:E115 H112:I115">
    <cfRule type="expression" dxfId="167" priority="78">
      <formula>$E$109&lt;2</formula>
    </cfRule>
  </conditionalFormatting>
  <conditionalFormatting sqref="E113:E115 H113:I115">
    <cfRule type="expression" dxfId="166" priority="79">
      <formula>$E$109&lt;3</formula>
    </cfRule>
  </conditionalFormatting>
  <conditionalFormatting sqref="E114:E115 H114:I115">
    <cfRule type="expression" dxfId="165" priority="80">
      <formula>$E$109&lt;4</formula>
    </cfRule>
  </conditionalFormatting>
  <conditionalFormatting sqref="E115 H115:I115">
    <cfRule type="expression" dxfId="164" priority="81">
      <formula>$E$109&lt;5</formula>
    </cfRule>
  </conditionalFormatting>
  <conditionalFormatting sqref="E123">
    <cfRule type="expression" dxfId="163" priority="75">
      <formula>OR(E123="選択してください",E123="")</formula>
    </cfRule>
  </conditionalFormatting>
  <conditionalFormatting sqref="E123">
    <cfRule type="containsBlanks" dxfId="162" priority="76">
      <formula>LEN(TRIM(E123))=0</formula>
    </cfRule>
  </conditionalFormatting>
  <conditionalFormatting sqref="E160">
    <cfRule type="expression" dxfId="161" priority="74">
      <formula>OR(E160="選択してください",E160="")</formula>
    </cfRule>
  </conditionalFormatting>
  <conditionalFormatting sqref="C116:K189">
    <cfRule type="expression" dxfId="160" priority="4">
      <formula>$E$78&lt;2</formula>
    </cfRule>
  </conditionalFormatting>
  <conditionalFormatting sqref="C153:K189">
    <cfRule type="expression" dxfId="159" priority="57">
      <formula>$E$78&lt;3</formula>
    </cfRule>
  </conditionalFormatting>
  <conditionalFormatting sqref="E71">
    <cfRule type="expression" dxfId="158" priority="70">
      <formula>OR($E$71="（電源種別を選択して下さい）",$E$71="",$E$71="初期設定は「なし」")</formula>
    </cfRule>
  </conditionalFormatting>
  <conditionalFormatting sqref="E27">
    <cfRule type="expression" dxfId="157" priority="60">
      <formula>OR($E$27="番号取得済み(下記記載)",$E$27="新築物件のため不明")</formula>
    </cfRule>
    <cfRule type="expression" dxfId="156" priority="61">
      <formula>AND(OR($E$27="選択してください",$E$27=""),OR($E$25="有",AND($E$25="無",$E$26="余剰売電")))</formula>
    </cfRule>
  </conditionalFormatting>
  <conditionalFormatting sqref="E105">
    <cfRule type="expression" dxfId="155" priority="59">
      <formula>$E$104&lt;&gt;"有"</formula>
    </cfRule>
  </conditionalFormatting>
  <conditionalFormatting sqref="E142">
    <cfRule type="expression" dxfId="154" priority="72">
      <formula>$E$141&lt;&gt;"有"</formula>
    </cfRule>
  </conditionalFormatting>
  <conditionalFormatting sqref="E179">
    <cfRule type="expression" dxfId="153" priority="73">
      <formula>$E$178&lt;&gt;"有"</formula>
    </cfRule>
  </conditionalFormatting>
  <conditionalFormatting sqref="E85">
    <cfRule type="containsBlanks" dxfId="152" priority="12312">
      <formula>LEN(TRIM(E85))=0</formula>
    </cfRule>
  </conditionalFormatting>
  <conditionalFormatting sqref="E84">
    <cfRule type="containsBlanks" dxfId="151" priority="12311">
      <formula>LEN(TRIM(E84))=0</formula>
    </cfRule>
  </conditionalFormatting>
  <conditionalFormatting sqref="E83">
    <cfRule type="expression" dxfId="150" priority="54">
      <formula>OR($E$83="",$E$83="選択してください")</formula>
    </cfRule>
  </conditionalFormatting>
  <conditionalFormatting sqref="E82">
    <cfRule type="containsBlanks" dxfId="149" priority="12310">
      <formula>LEN(TRIM(E82))=0</formula>
    </cfRule>
  </conditionalFormatting>
  <conditionalFormatting sqref="E81">
    <cfRule type="containsBlanks" dxfId="148" priority="12308">
      <formula>LEN(TRIM(E81))=0</formula>
    </cfRule>
  </conditionalFormatting>
  <conditionalFormatting sqref="E80">
    <cfRule type="expression" dxfId="147" priority="51">
      <formula>OR($E$80="選択してください",$E$80="")</formula>
    </cfRule>
  </conditionalFormatting>
  <conditionalFormatting sqref="J80:J85">
    <cfRule type="expression" dxfId="146" priority="50">
      <formula>$E$184="増設となるため、接続検討から新規でお申し込みなおしください"</formula>
    </cfRule>
  </conditionalFormatting>
  <conditionalFormatting sqref="E122">
    <cfRule type="containsBlanks" dxfId="145" priority="49">
      <formula>LEN(TRIM(E122))=0</formula>
    </cfRule>
  </conditionalFormatting>
  <conditionalFormatting sqref="C122:J122">
    <cfRule type="expression" dxfId="144" priority="47">
      <formula>$E$78&lt;2</formula>
    </cfRule>
  </conditionalFormatting>
  <conditionalFormatting sqref="E121">
    <cfRule type="containsBlanks" dxfId="143" priority="46">
      <formula>LEN(TRIM(E121))=0</formula>
    </cfRule>
  </conditionalFormatting>
  <conditionalFormatting sqref="C121:J121">
    <cfRule type="expression" dxfId="142" priority="44">
      <formula>$E$78&lt;2</formula>
    </cfRule>
  </conditionalFormatting>
  <conditionalFormatting sqref="E120">
    <cfRule type="expression" dxfId="141" priority="42">
      <formula>OR(E120="選択してください",E120="")</formula>
    </cfRule>
  </conditionalFormatting>
  <conditionalFormatting sqref="C120:J120">
    <cfRule type="expression" dxfId="140" priority="41">
      <formula>$E$78&lt;2</formula>
    </cfRule>
  </conditionalFormatting>
  <conditionalFormatting sqref="E119">
    <cfRule type="containsBlanks" dxfId="139" priority="40">
      <formula>LEN(TRIM(E119))=0</formula>
    </cfRule>
  </conditionalFormatting>
  <conditionalFormatting sqref="C119:J119">
    <cfRule type="expression" dxfId="138" priority="38">
      <formula>$E$78&lt;2</formula>
    </cfRule>
  </conditionalFormatting>
  <conditionalFormatting sqref="E118">
    <cfRule type="containsBlanks" dxfId="137" priority="12313">
      <formula>LEN(TRIM(E118))=0</formula>
    </cfRule>
  </conditionalFormatting>
  <conditionalFormatting sqref="C118:J118">
    <cfRule type="expression" dxfId="136" priority="35">
      <formula>$E$78&lt;2</formula>
    </cfRule>
  </conditionalFormatting>
  <conditionalFormatting sqref="E117">
    <cfRule type="expression" dxfId="135" priority="33">
      <formula>OR(E117="選択してください",E117="")</formula>
    </cfRule>
  </conditionalFormatting>
  <conditionalFormatting sqref="C117:J117">
    <cfRule type="expression" dxfId="134" priority="32">
      <formula>$E$78&lt;2</formula>
    </cfRule>
  </conditionalFormatting>
  <conditionalFormatting sqref="D159 F159:J159">
    <cfRule type="expression" dxfId="133" priority="31">
      <formula>$E$78&lt;3</formula>
    </cfRule>
  </conditionalFormatting>
  <conditionalFormatting sqref="E159">
    <cfRule type="containsBlanks" dxfId="132" priority="12317">
      <formula>LEN(TRIM(E159))=0</formula>
    </cfRule>
  </conditionalFormatting>
  <conditionalFormatting sqref="C159:J159">
    <cfRule type="expression" dxfId="131" priority="28">
      <formula>$E$78&lt;2</formula>
    </cfRule>
  </conditionalFormatting>
  <conditionalFormatting sqref="C159:J159">
    <cfRule type="expression" dxfId="130" priority="29">
      <formula>$E$78&lt;3</formula>
    </cfRule>
  </conditionalFormatting>
  <conditionalFormatting sqref="D158 F158:J158">
    <cfRule type="expression" dxfId="129" priority="27">
      <formula>$E$78&lt;3</formula>
    </cfRule>
  </conditionalFormatting>
  <conditionalFormatting sqref="E158">
    <cfRule type="containsBlanks" dxfId="128" priority="12316">
      <formula>LEN(TRIM(E158))=0</formula>
    </cfRule>
  </conditionalFormatting>
  <conditionalFormatting sqref="C158:J158">
    <cfRule type="expression" dxfId="127" priority="24">
      <formula>$E$78&lt;2</formula>
    </cfRule>
  </conditionalFormatting>
  <conditionalFormatting sqref="C158:J158">
    <cfRule type="expression" dxfId="126" priority="25">
      <formula>$E$78&lt;3</formula>
    </cfRule>
  </conditionalFormatting>
  <conditionalFormatting sqref="D157 F157:J157">
    <cfRule type="expression" dxfId="125" priority="23">
      <formula>$E$78&lt;3</formula>
    </cfRule>
  </conditionalFormatting>
  <conditionalFormatting sqref="E157">
    <cfRule type="expression" dxfId="124" priority="22">
      <formula>OR(E157="選択してください",E157="")</formula>
    </cfRule>
  </conditionalFormatting>
  <conditionalFormatting sqref="C157:J157">
    <cfRule type="expression" dxfId="123" priority="20">
      <formula>$E$78&lt;2</formula>
    </cfRule>
  </conditionalFormatting>
  <conditionalFormatting sqref="C157:J157">
    <cfRule type="expression" dxfId="122" priority="21">
      <formula>$E$78&lt;3</formula>
    </cfRule>
  </conditionalFormatting>
  <conditionalFormatting sqref="D156 F156:J156">
    <cfRule type="expression" dxfId="121" priority="19">
      <formula>$E$78&lt;3</formula>
    </cfRule>
  </conditionalFormatting>
  <conditionalFormatting sqref="E156">
    <cfRule type="containsBlanks" dxfId="120" priority="12315">
      <formula>LEN(TRIM(E156))=0</formula>
    </cfRule>
  </conditionalFormatting>
  <conditionalFormatting sqref="C156:J156">
    <cfRule type="expression" dxfId="119" priority="16">
      <formula>$E$78&lt;2</formula>
    </cfRule>
  </conditionalFormatting>
  <conditionalFormatting sqref="C156:J156">
    <cfRule type="expression" dxfId="118" priority="17">
      <formula>$E$78&lt;3</formula>
    </cfRule>
  </conditionalFormatting>
  <conditionalFormatting sqref="D155 F155:J155">
    <cfRule type="expression" dxfId="117" priority="15">
      <formula>$E$78&lt;3</formula>
    </cfRule>
  </conditionalFormatting>
  <conditionalFormatting sqref="E155">
    <cfRule type="containsBlanks" dxfId="116" priority="12314">
      <formula>LEN(TRIM(E155))=0</formula>
    </cfRule>
  </conditionalFormatting>
  <conditionalFormatting sqref="C155:J155">
    <cfRule type="expression" dxfId="115" priority="12">
      <formula>$E$78&lt;2</formula>
    </cfRule>
  </conditionalFormatting>
  <conditionalFormatting sqref="C155:J155">
    <cfRule type="expression" dxfId="114" priority="13">
      <formula>$E$78&lt;3</formula>
    </cfRule>
  </conditionalFormatting>
  <conditionalFormatting sqref="D154 F154:J154">
    <cfRule type="expression" dxfId="113" priority="11">
      <formula>$E$78&lt;3</formula>
    </cfRule>
  </conditionalFormatting>
  <conditionalFormatting sqref="E154">
    <cfRule type="expression" dxfId="112" priority="10">
      <formula>OR(E154="選択してください",E154="")</formula>
    </cfRule>
  </conditionalFormatting>
  <conditionalFormatting sqref="C154:J154">
    <cfRule type="expression" dxfId="111" priority="8">
      <formula>$E$78&lt;2</formula>
    </cfRule>
  </conditionalFormatting>
  <conditionalFormatting sqref="C154:J154">
    <cfRule type="expression" dxfId="110" priority="9">
      <formula>$E$78&lt;3</formula>
    </cfRule>
  </conditionalFormatting>
  <conditionalFormatting sqref="A1:L3 A7:L207 A4:A6 C4:L6 A209:L210 B208:L208">
    <cfRule type="expression" dxfId="109" priority="3">
      <formula>$E$207="増設となるため、接続検討から新規でお申し込みなおしください"</formula>
    </cfRule>
  </conditionalFormatting>
  <conditionalFormatting sqref="B4:B6">
    <cfRule type="expression" dxfId="108" priority="2">
      <formula>$E$172="増設となるため、接続検討から新規でお申し込みなおしください"</formula>
    </cfRule>
  </conditionalFormatting>
  <conditionalFormatting sqref="A208">
    <cfRule type="expression" dxfId="107" priority="1">
      <formula>$E$172="増設となるため、接続検討から新規でお申し込みなおしください"</formula>
    </cfRule>
  </conditionalFormatting>
  <dataValidations count="47">
    <dataValidation type="date" operator="greaterThanOrEqual" allowBlank="1" showInputMessage="1" showErrorMessage="1" error="アクセス設備の運用開始希望日より_x000a_未来日もしくは同日の日付を記載ください" sqref="E55:E56" xr:uid="{00000000-0002-0000-0200-000000000000}">
      <formula1>E54</formula1>
    </dataValidation>
    <dataValidation type="decimal" operator="greaterThanOrEqual" allowBlank="1" showInputMessage="1" showErrorMessage="1" error="数値を入力ください" sqref="E59:E60 E63 E66 E68 E70" xr:uid="{00000000-0002-0000-0200-000001000000}">
      <formula1>0</formula1>
    </dataValidation>
    <dataValidation type="textLength" operator="equal" allowBlank="1" showInputMessage="1" showErrorMessage="1" error="03から始まる22桁の番号を記載ください" sqref="E28" xr:uid="{00000000-0002-0000-0200-000002000000}">
      <formula1>22</formula1>
    </dataValidation>
    <dataValidation type="decimal" operator="greaterThanOrEqual" allowBlank="1" showInputMessage="1" showErrorMessage="1" sqref="E145 E182 E108" xr:uid="{00000000-0002-0000-0200-000003000000}">
      <formula1>0</formula1>
    </dataValidation>
    <dataValidation type="custom" operator="greaterThanOrEqual" allowBlank="1" showInputMessage="1" showErrorMessage="1" error="「Today関数」を使用せずに、手入力で申込記載日(YYYY年MM月DD日)を記載ください。" sqref="E10" xr:uid="{00000000-0002-0000-0200-000004000000}">
      <formula1>AND(NOT(_xlfn.ISFORMULA(E10)), ISNUMBER(E10), E10=DATE(YEAR(E10),MONTH(E10),DAY(E10)), E10 &gt;= TODAY())</formula1>
    </dataValidation>
    <dataValidation type="whole" allowBlank="1" showInputMessage="1" showErrorMessage="1" error="4群以上異なる出力の_x000a_PCS/逆変換装置を設置予定の場合、_x000a_本書類では対応不可の為、_x000a_別途広域の申込書でお申込みください。" sqref="E79" xr:uid="{00000000-0002-0000-0200-000005000000}">
      <formula1>1</formula1>
      <formula2>3</formula2>
    </dataValidation>
    <dataValidation type="decimal" operator="greaterThanOrEqual" allowBlank="1" showInputMessage="1" showErrorMessage="1" error="0以上の数値を入力してください。_x000a_" sqref="E87 E124 E161" xr:uid="{00000000-0002-0000-0200-000006000000}">
      <formula1>0</formula1>
    </dataValidation>
    <dataValidation type="whole" operator="greaterThan" allowBlank="1" showInputMessage="1" showErrorMessage="1" error="0より大きいの整数値を入力してください。_x000a_" sqref="E182 E124 E184 H116:H124 E87 E147 E161 E110 E116 H153:H161 E153" xr:uid="{00000000-0002-0000-0200-000007000000}">
      <formula1>0</formula1>
    </dataValidation>
    <dataValidation type="custom" allowBlank="1" showInputMessage="1" showErrorMessage="1" error="以下２つの条件を満たすように入力ください。いずれかを満たしていないとエラーがでます_x000a_・【（変更後）定格出力合計】 - 【最小自家消費電力】が1999.4以下（小数点以下を四捨五入して、2000kW以下）となるよう、定格出力等を再度ご確認の上、入力ください_x000a_・【最小自家消費電力】は【最大自家消費電力】以下の値を入力ください" sqref="E198" xr:uid="{00000000-0002-0000-0200-000008000000}">
      <formula1>AND(E200&lt;=1999.4,E197&gt;=E198,E198&gt;=0)</formula1>
    </dataValidation>
    <dataValidation type="custom" operator="greaterThanOrEqual" showInputMessage="1" showErrorMessage="1" error="【最大自家消費電力】は【最小自家消費電力】以上の値を入力ください" sqref="E197" xr:uid="{00000000-0002-0000-0200-000009000000}">
      <formula1>AND(E197&gt;=E198,E197&gt;=0)</formula1>
    </dataValidation>
    <dataValidation type="decimal" operator="greaterThanOrEqual" allowBlank="1" showInputMessage="1" showErrorMessage="1" error="4群以上異なる出力の_x000a_PCS/逆変換装置を設置予定の場合、_x000a_本書類では対応不可の為、_x000a_別途広域の申込書でお申込みください。" sqref="E87" xr:uid="{00000000-0002-0000-0200-00000A000000}">
      <formula1>0</formula1>
    </dataValidation>
    <dataValidation type="whole" allowBlank="1" showInputMessage="1" showErrorMessage="1" error="4種類以上異なる出力の_x000a_PCS/逆変換装置を設置予定の場合、_x000a_本書類では対応不可の為、_x000a_別途広域の申込書でお申込みください。" sqref="E78" xr:uid="{00000000-0002-0000-0200-00000B000000}">
      <formula1>1</formula1>
      <formula2>3</formula2>
    </dataValidation>
    <dataValidation type="whole" allowBlank="1" showInputMessage="1" showErrorMessage="1" error="6種類以上の_x000a_パネル枚数構成の場合、_x000a_本書類では対応不可の為、_x000a_別途広域の申込書でお申込みください。" sqref="E183 E146 E109" xr:uid="{00000000-0002-0000-0200-00000C000000}">
      <formula1>1</formula1>
      <formula2>5</formula2>
    </dataValidation>
    <dataValidation type="whole" allowBlank="1" showInputMessage="1" showErrorMessage="1" error="パネル枚数別の直流発電設備群が6種類以上の場合、本申込書では対応不可ですので、別途広域の申込書でご提出ください。" sqref="E183" xr:uid="{00000000-0002-0000-0200-00000D000000}">
      <formula1>1</formula1>
      <formula2>5</formula2>
    </dataValidation>
    <dataValidation type="whole" operator="lessThanOrEqual" allowBlank="1" showInputMessage="1" showErrorMessage="1" sqref="E183" xr:uid="{00000000-0002-0000-0200-00000E000000}">
      <formula1>5</formula1>
    </dataValidation>
    <dataValidation type="decimal" operator="greaterThanOrEqual" allowBlank="1" showInputMessage="1" showErrorMessage="1" error="PCS1種類目設備の定格出力以上の数値となるように入力ください。" sqref="E93" xr:uid="{00000000-0002-0000-0200-00000F000000}">
      <formula1>E87</formula1>
    </dataValidation>
    <dataValidation type="decimal" operator="greaterThanOrEqual" allowBlank="1" showInputMessage="1" showErrorMessage="1" error="PCSの単体（1台あたり）の定格容量は定格出力以上の値で入力ください" sqref="E93" xr:uid="{00000000-0002-0000-0200-000010000000}">
      <formula1>E87</formula1>
    </dataValidation>
    <dataValidation type="decimal" operator="greaterThanOrEqual" allowBlank="1" showInputMessage="1" showErrorMessage="1" error="PCS2種類目設備の定格出力以上の数値となるように入力ください。" sqref="E130" xr:uid="{00000000-0002-0000-0200-000011000000}">
      <formula1>E124</formula1>
    </dataValidation>
    <dataValidation type="decimal" operator="greaterThanOrEqual" allowBlank="1" showInputMessage="1" showErrorMessage="1" error="PCS3種類目設備の定格出力以上の数値となるように入力ください。" sqref="E167" xr:uid="{00000000-0002-0000-0200-000012000000}">
      <formula1>E161</formula1>
    </dataValidation>
    <dataValidation type="custom" operator="equal" allowBlank="1" showInputMessage="1" showErrorMessage="1" error="7桁の郵便番号を「●●●-●●●●」形式でご記載ください" sqref="E41 E12 E32" xr:uid="{00000000-0002-0000-0200-000013000000}">
      <formula1>AND(LEN(E12)=8,ISNUMBER(VALUE(LEFT(E12,3))), MID(E12,4,1)="-", ISNUMBER(VALUE(RIGHT(E12,4))))</formula1>
    </dataValidation>
    <dataValidation type="decimal" operator="greaterThan" allowBlank="1" showInputMessage="1" showErrorMessage="1" error="0より大きい値で入力ください" sqref="E192 E199" xr:uid="{00000000-0002-0000-0200-000014000000}">
      <formula1>0</formula1>
    </dataValidation>
    <dataValidation type="whole" operator="greaterThan" allowBlank="1" showInputMessage="1" showErrorMessage="1" error="0より大きい整数値を入力してください。_x000a_" sqref="E111 H111 H185 E148 H148 E185" xr:uid="{00000000-0002-0000-0200-000015000000}">
      <formula1>0</formula1>
    </dataValidation>
    <dataValidation type="whole" operator="greaterThan" allowBlank="1" showInputMessage="1" showErrorMessage="1" error="0より大きい整数で入力ください" sqref="E193" xr:uid="{00000000-0002-0000-0200-000016000000}">
      <formula1>0</formula1>
    </dataValidation>
    <dataValidation type="custom" operator="greaterThan" showInputMessage="1" showErrorMessage="1" error="0より大きい整数値で、パネル枚数構成の種類数に応じた黄色セルに入力ください" sqref="E186" xr:uid="{00000000-0002-0000-0200-000017000000}">
      <formula1>AND(ISNUMBER(E186), E186&gt;0, E186=INT(E186), E183&gt;=2)</formula1>
    </dataValidation>
    <dataValidation type="custom" operator="greaterThan" showInputMessage="1" showErrorMessage="1" error="0より大きい整数値で、パネル枚数構成の種類数に応じた黄色セルに入力ください_x000a_" sqref="E187" xr:uid="{00000000-0002-0000-0200-000018000000}">
      <formula1>AND(ISNUMBER(E187), E187&gt;0, E187=INT(E187), E183&gt;=3)</formula1>
    </dataValidation>
    <dataValidation type="custom" operator="greaterThan" showInputMessage="1" showErrorMessage="1" error="0より大きい整数値で、パネル枚数構成の種類数に応じた黄色セルに入力ください" sqref="E151 E188" xr:uid="{00000000-0002-0000-0200-000019000000}">
      <formula1>AND(ISNUMBER(E151), E151&gt;0, E151=INT(E151), E146&gt;=4)</formula1>
    </dataValidation>
    <dataValidation type="custom" operator="greaterThan" showInputMessage="1" showErrorMessage="1" error="0より大きい整数値で、パネル枚数構成の種類数に応じた黄色セルに入力ください" sqref="E152" xr:uid="{00000000-0002-0000-0200-00001A000000}">
      <formula1>AND(ISNUMBER(E152), E152&gt;0, E152=INT(E152), E146&gt;=5)</formula1>
    </dataValidation>
    <dataValidation type="custom" operator="greaterThan" showInputMessage="1" showErrorMessage="1" error="0より大きい整数値で、パネル枚数構成の種類数に応じた黄色セルに入力ください" sqref="H149" xr:uid="{00000000-0002-0000-0200-00001B000000}">
      <formula1>AND(ISNUMBER(H149), H149&gt;0, H149=INT(H149), E146&gt;=2)</formula1>
    </dataValidation>
    <dataValidation type="custom" operator="greaterThan" showInputMessage="1" showErrorMessage="1" error="0より大きい整数値で、パネル枚数構成の種類数に応じた黄色セルに入力ください" sqref="H152" xr:uid="{00000000-0002-0000-0200-00001C000000}">
      <formula1>AND(ISNUMBER(H152), H152&gt;0, H152=INT(H152), E146&gt;=5)</formula1>
    </dataValidation>
    <dataValidation type="custom" operator="greaterThan" showInputMessage="1" showErrorMessage="1" error="0より大きい整数値で、パネル枚数構成の種類数に応じた黄色セルに入力ください" sqref="H150 H187" xr:uid="{00000000-0002-0000-0200-00001D000000}">
      <formula1>AND(ISNUMBER(H150), H150&gt;0, H150=INT(H150), E146&gt;=3)</formula1>
    </dataValidation>
    <dataValidation type="custom" operator="greaterThan" showInputMessage="1" showErrorMessage="1" error="0より大きい整数値で、パネル枚数構成の種類数に応じた黄色セルに入力ください" sqref="H151 H188" xr:uid="{00000000-0002-0000-0200-00001E000000}">
      <formula1>AND(ISNUMBER(H151), H151&gt;0, H151=INT(H151), E146&gt;=4)</formula1>
    </dataValidation>
    <dataValidation type="custom" operator="greaterThan" showInputMessage="1" showErrorMessage="1" error="0より大きい整数値で、パネル枚数構成の種類数に応じた黄色セルに入力ください_x000a__x000a_" sqref="E149" xr:uid="{00000000-0002-0000-0200-00001F000000}">
      <formula1>AND(ISNUMBER(E149), E149&gt;0, E149=INT(E149), E146&gt;=2)</formula1>
    </dataValidation>
    <dataValidation type="custom" showInputMessage="1" showErrorMessage="1" error="パネル枚数構成の見直し、もしくは_x000a_0より大きい整数値を入力してください。_x000a_" sqref="E149" xr:uid="{00000000-0002-0000-0200-000020000000}">
      <formula1>AND(ISNUMBER(E149), E149&gt;=0, E146&gt;=2)</formula1>
    </dataValidation>
    <dataValidation type="custom" showInputMessage="1" showErrorMessage="1" error="パネル枚数構成の見直し、もしくは_x000a_0より大きい整数値を入力してください。_x000a_" sqref="E151" xr:uid="{00000000-0002-0000-0200-000021000000}">
      <formula1>AND(ISNUMBER(E151), E151&gt;0, E151=INT(E151), E146&gt;=4)</formula1>
    </dataValidation>
    <dataValidation type="custom" operator="greaterThan" showInputMessage="1" showErrorMessage="1" error="0より大きい整数値で、パネル枚数構成の種類数に応じた黄色セルに入力ください_x000a_" sqref="H189" xr:uid="{00000000-0002-0000-0200-000022000000}">
      <formula1>AND(ISNUMBER(H189), H189&gt;0, H189=INT(H189), E183&gt;=5)</formula1>
    </dataValidation>
    <dataValidation type="custom" operator="greaterThan" showInputMessage="1" showErrorMessage="1" error="0より大きい整数値で、パネル枚数構成の種類数に応じた黄色セルに入力ください_x000a_" sqref="E189" xr:uid="{00000000-0002-0000-0200-000023000000}">
      <formula1>AND(ISNUMBER(E189), E189&gt;0, E189=INT(E189), E183&gt;=5)</formula1>
    </dataValidation>
    <dataValidation type="custom" showInputMessage="1" showErrorMessage="1" error="0より大きい整数値で、パネル枚数構成の種類数に応じた黄色セルに入力ください" sqref="E150" xr:uid="{00000000-0002-0000-0200-000024000000}">
      <formula1>AND(ISNUMBER(E150), E150&gt;0, E150=INT(E150), E146&gt;=3)</formula1>
    </dataValidation>
    <dataValidation type="custom" operator="greaterThan" showInputMessage="1" showErrorMessage="1" error="0より大きい整数値で、パネル枚数構成の種類数に応じた黄色セルに入力ください_x000a_" sqref="H186" xr:uid="{00000000-0002-0000-0200-000025000000}">
      <formula1>AND(ISNUMBER(H186), H186&gt;0, H186=INT(H186), E183&gt;=2)</formula1>
    </dataValidation>
    <dataValidation type="decimal" operator="lessThan" allowBlank="1" showInputMessage="1" showErrorMessage="1" error="（変更後）定格出力合計よりも小さい値で入力ください" sqref="E196" xr:uid="{00000000-0002-0000-0200-000026000000}">
      <formula1>E194</formula1>
    </dataValidation>
    <dataValidation type="list" allowBlank="1" showInputMessage="1" showErrorMessage="1" sqref="E116 E110:E111 E124 E147:E148 E152:E153" xr:uid="{00000000-0002-0000-0200-000027000000}">
      <formula1>$F$92:$F$94</formula1>
    </dataValidation>
    <dataValidation type="custom" allowBlank="1" showInputMessage="1" showErrorMessage="1" errorTitle="入力エラー" error="この欄には市区町村以下をご入力ください。" sqref="E24" xr:uid="{00000000-0002-0000-0200-000028000000}">
      <formula1>AND(ISERROR(SEARCH("東京都",E24)),ISERROR(SEARCH("神奈川県",E24)),ISERROR(SEARCH("埼玉県",E24)),ISERROR(SEARCH("千葉県",E24)),ISERROR(SEARCH("茨城県",E24)),ISERROR(SEARCH("栃木県",E24)),ISERROR(SEARCH("群馬県",E24)),ISERROR(SEARCH("山梨県",E24)),ISERROR(SEARCH("静岡県",E24)))</formula1>
    </dataValidation>
    <dataValidation type="custom" allowBlank="1" showInputMessage="1" showErrorMessage="1" errorTitle="入力エラー" error="この欄には何も入力しないでください。" sqref="E179 E105 E142" xr:uid="{00000000-0002-0000-0200-000029000000}">
      <formula1>E105=" "</formula1>
    </dataValidation>
    <dataValidation type="custom" allowBlank="1" showInputMessage="1" showErrorMessage="1" error="「@」を含めた正しいメールアドレスを記載ください" sqref="E48 E39" xr:uid="{00000000-0002-0000-0200-00002A000000}">
      <formula1>SUM(COUNTIF(E39, "*@*"), COUNTIF(E39, "*＠*"))</formula1>
    </dataValidation>
    <dataValidation type="list" allowBlank="1" showDropDown="1" showInputMessage="1" showErrorMessage="1" sqref="E101 E138 E175" xr:uid="{00000000-0002-0000-0200-00002B000000}">
      <formula1>"50.1"</formula1>
    </dataValidation>
    <dataValidation type="decimal" allowBlank="1" showInputMessage="1" showErrorMessage="1" error="50.1~51.0の範囲にて数値を入力してください。" sqref="H174 E100 H100 E137 H137 E174" xr:uid="{00000000-0002-0000-0200-00002C000000}">
      <formula1>50.1</formula1>
      <formula2>51</formula2>
    </dataValidation>
    <dataValidation type="date" operator="greaterThan" allowBlank="1" showInputMessage="1" showErrorMessage="1" error="本書類の記載日より_x000a_未来日の日付を記載ください" sqref="E54" xr:uid="{00000000-0002-0000-0200-00002D000000}">
      <formula1>E10</formula1>
    </dataValidation>
    <dataValidation type="textLength" allowBlank="1" showInputMessage="1" showErrorMessage="1" error="ハイフンを含めた12桁もしくは13桁の数字で記載ください" sqref="E38 E47" xr:uid="{00000000-0002-0000-0200-00002E000000}">
      <formula1>12</formula1>
      <formula2>13</formula2>
    </dataValidation>
  </dataValidations>
  <hyperlinks>
    <hyperlink ref="J78" location="入力方法!A1" display="入力方法!A1" xr:uid="{00000000-0004-0000-0200-000000000000}"/>
    <hyperlink ref="J146" location="入力方法!A1" display="入力方法!A1" xr:uid="{00000000-0004-0000-0200-000001000000}"/>
    <hyperlink ref="J183" location="入力方法!A1" display="入力方法!A1" xr:uid="{00000000-0004-0000-0200-000002000000}"/>
    <hyperlink ref="J204" r:id="rId1" display="高調波発生機器を有する場合には、「高調波抑制対策技術指針（JEAG9702)」の高調波流出電流計算書を添付してください。（https://www.tepco.co.jp/pg/consignment/procedures/harmonic/）" xr:uid="{00000000-0004-0000-0200-000003000000}"/>
    <hyperlink ref="J109" location="入力方法!A1" display="入力方法!A1" xr:uid="{00000000-0004-0000-0200-000004000000}"/>
  </hyperlinks>
  <pageMargins left="0.7" right="0.7" top="0.75" bottom="0.75" header="0.3" footer="0.3"/>
  <pageSetup paperSize="9" scale="10" orientation="portrait" r:id="rId2"/>
  <rowBreaks count="1" manualBreakCount="1">
    <brk id="201" max="11" man="1"/>
  </rowBreaks>
  <extLst>
    <ext xmlns:x14="http://schemas.microsoft.com/office/spreadsheetml/2009/9/main" uri="{78C0D931-6437-407d-A8EE-F0AAD7539E65}">
      <x14:conditionalFormattings>
        <x14:conditionalFormatting xmlns:xm="http://schemas.microsoft.com/office/excel/2006/main">
          <x14:cfRule type="expression" priority="6" id="{3AE66E42-150E-4A84-BC28-5F7CD13910A2}">
            <xm:f>はじめに!$AV$53&lt;&gt;"はい"</xm:f>
            <x14:dxf>
              <fill>
                <patternFill>
                  <bgColor theme="0" tint="-0.24994659260841701"/>
                </patternFill>
              </fill>
            </x14:dxf>
          </x14:cfRule>
          <xm:sqref>E83:E85 E120:E122 E157:E159</xm:sqref>
        </x14:conditionalFormatting>
        <x14:conditionalFormatting xmlns:xm="http://schemas.microsoft.com/office/excel/2006/main">
          <x14:cfRule type="expression" priority="5" id="{31876B4C-2497-4968-90AC-BD466DE41A57}">
            <xm:f>はじめに!$AV$51&lt;&gt;"はい"</xm:f>
            <x14:dxf>
              <fill>
                <patternFill>
                  <bgColor theme="0" tint="-0.24994659260841701"/>
                </patternFill>
              </fill>
            </x14:dxf>
          </x14:cfRule>
          <xm:sqref>E117:E119 E154:E156 E80:E82</xm:sqref>
        </x14:conditionalFormatting>
        <x14:conditionalFormatting xmlns:xm="http://schemas.microsoft.com/office/excel/2006/main">
          <x14:cfRule type="expression" priority="58" id="{51C3D2D1-EEAE-401F-9AA3-44A8B5E5D7E3}">
            <xm:f>AND(はじめに!$AV$51&lt;&gt;"はい",はじめに!$AV$53&lt;&gt;"はい")</xm:f>
            <x14:dxf>
              <fill>
                <patternFill>
                  <bgColor theme="0" tint="-0.24994659260841701"/>
                </patternFill>
              </fill>
            </x14:dxf>
          </x14:cfRule>
          <xm:sqref>E92 E92:E104 H95:H97 H100 E129:E141 H132:H134 H137 E166:E178 H169:H171 H174</xm:sqref>
        </x14:conditionalFormatting>
      </x14:conditionalFormattings>
    </ex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2F000000}">
          <x14:formula1>
            <xm:f>プルダウン用!$F$130:$F$132</xm:f>
          </x14:formula1>
          <xm:sqref>E141 E178</xm:sqref>
        </x14:dataValidation>
        <x14:dataValidation type="list" allowBlank="1" showInputMessage="1" showErrorMessage="1" xr:uid="{00000000-0002-0000-0200-000030000000}">
          <x14:formula1>
            <xm:f>プルダウン用!$F$123:$F$126</xm:f>
          </x14:formula1>
          <xm:sqref>E139 E102 E176</xm:sqref>
        </x14:dataValidation>
        <x14:dataValidation type="list" allowBlank="1" showInputMessage="1" showErrorMessage="1" xr:uid="{00000000-0002-0000-0200-000031000000}">
          <x14:formula1>
            <xm:f>プルダウン用!$F$119:$F$122</xm:f>
          </x14:formula1>
          <xm:sqref>E129 E166</xm:sqref>
        </x14:dataValidation>
        <x14:dataValidation type="list" allowBlank="1" showInputMessage="1" showErrorMessage="1" xr:uid="{00000000-0002-0000-0200-000032000000}">
          <x14:formula1>
            <xm:f>プルダウン用!$F$115:$F$118</xm:f>
          </x14:formula1>
          <xm:sqref>E88 E162 E125 E120 E80 E117 E83 E154 E157</xm:sqref>
        </x14:dataValidation>
        <x14:dataValidation type="list" allowBlank="1" showInputMessage="1" showErrorMessage="1" xr:uid="{00000000-0002-0000-0200-000033000000}">
          <x14:formula1>
            <xm:f>プルダウン用!$F$127:$F$129</xm:f>
          </x14:formula1>
          <xm:sqref>E140 E103 E161 E177</xm:sqref>
        </x14:dataValidation>
        <x14:dataValidation type="list" allowBlank="1" showInputMessage="1" showErrorMessage="1" xr:uid="{00000000-0002-0000-0200-000034000000}">
          <x14:formula1>
            <xm:f>プルダウン用!$F$112:$F$114</xm:f>
          </x14:formula1>
          <xm:sqref>E86 E123 E160</xm:sqref>
        </x14:dataValidation>
        <x14:dataValidation type="list" operator="greaterThanOrEqual" allowBlank="1" showInputMessage="1" showErrorMessage="1" error="0以上の数値を入力してください。_x000a_" xr:uid="{00000000-0002-0000-0200-000035000000}">
          <x14:formula1>
            <xm:f>プルダウン用!$F$127:$F$129</xm:f>
          </x14:formula1>
          <xm:sqref>E177</xm:sqref>
        </x14:dataValidation>
        <x14:dataValidation type="list" allowBlank="1" showInputMessage="1" showErrorMessage="1" xr:uid="{00000000-0002-0000-0200-000036000000}">
          <x14:formula1>
            <xm:f>プルダウン用!$F$10:$F$12</xm:f>
          </x14:formula1>
          <xm:sqref>E20</xm:sqref>
        </x14:dataValidation>
        <x14:dataValidation type="list" allowBlank="1" showInputMessage="1" showErrorMessage="1" xr:uid="{00000000-0002-0000-0200-000037000000}">
          <x14:formula1>
            <xm:f>プルダウン用!$F$23:$F$25</xm:f>
          </x14:formula1>
          <xm:sqref>E28 E25</xm:sqref>
        </x14:dataValidation>
        <x14:dataValidation type="list" allowBlank="1" showInputMessage="1" showErrorMessage="1" xr:uid="{00000000-0002-0000-0200-000038000000}">
          <x14:formula1>
            <xm:f>プルダウン用!$F$32:$F$34</xm:f>
          </x14:formula1>
          <xm:sqref>E29</xm:sqref>
        </x14:dataValidation>
        <x14:dataValidation type="list" allowBlank="1" showInputMessage="1" showErrorMessage="1" xr:uid="{00000000-0002-0000-0200-000039000000}">
          <x14:formula1>
            <xm:f>プルダウン用!$F$35:$F$36</xm:f>
          </x14:formula1>
          <xm:sqref>E30</xm:sqref>
        </x14:dataValidation>
        <x14:dataValidation type="list" allowBlank="1" showInputMessage="1" showErrorMessage="1" xr:uid="{00000000-0002-0000-0200-00003A000000}">
          <x14:formula1>
            <xm:f>プルダウン用!$F$38:$F$40</xm:f>
          </x14:formula1>
          <xm:sqref>E40</xm:sqref>
        </x14:dataValidation>
        <x14:dataValidation type="list" allowBlank="1" showInputMessage="1" showErrorMessage="1" xr:uid="{00000000-0002-0000-0200-00003B000000}">
          <x14:formula1>
            <xm:f>プルダウン用!$F$50:$F$52</xm:f>
          </x14:formula1>
          <xm:sqref>E57</xm:sqref>
        </x14:dataValidation>
        <x14:dataValidation type="list" allowBlank="1" showInputMessage="1" xr:uid="{00000000-0002-0000-0200-00003C000000}">
          <x14:formula1>
            <xm:f>プルダウン用!$F$53:$F$55</xm:f>
          </x14:formula1>
          <xm:sqref>E58</xm:sqref>
        </x14:dataValidation>
        <x14:dataValidation type="list" allowBlank="1" showInputMessage="1" showErrorMessage="1" xr:uid="{00000000-0002-0000-0200-00003D000000}">
          <x14:formula1>
            <xm:f>プルダウン用!$F$105:$F$106</xm:f>
          </x14:formula1>
          <xm:sqref>E73</xm:sqref>
        </x14:dataValidation>
        <x14:dataValidation type="list" allowBlank="1" showInputMessage="1" xr:uid="{00000000-0002-0000-0200-00003E000000}">
          <x14:formula1>
            <xm:f>プルダウン用!$F$107:$F$110</xm:f>
          </x14:formula1>
          <xm:sqref>E74</xm:sqref>
        </x14:dataValidation>
        <x14:dataValidation type="list" allowBlank="1" showInputMessage="1" showErrorMessage="1" xr:uid="{00000000-0002-0000-0200-00003F000000}">
          <x14:formula1>
            <xm:f>プルダウン用!$F$156:$F$158</xm:f>
          </x14:formula1>
          <xm:sqref>E204</xm:sqref>
        </x14:dataValidation>
        <x14:dataValidation type="list" allowBlank="1" showInputMessage="1" showErrorMessage="1" xr:uid="{00000000-0002-0000-0200-000040000000}">
          <x14:formula1>
            <xm:f>プルダウン用!$F$159:$F$161</xm:f>
          </x14:formula1>
          <xm:sqref>E205</xm:sqref>
        </x14:dataValidation>
        <x14:dataValidation type="list" allowBlank="1" showInputMessage="1" showErrorMessage="1" xr:uid="{00000000-0002-0000-0200-000041000000}">
          <x14:formula1>
            <xm:f>プルダウン用!$F$162:$F$164</xm:f>
          </x14:formula1>
          <xm:sqref>E206</xm:sqref>
        </x14:dataValidation>
        <x14:dataValidation type="list" allowBlank="1" showInputMessage="1" showErrorMessage="1" xr:uid="{00000000-0002-0000-0200-000042000000}">
          <x14:formula1>
            <xm:f>プルダウン用!$F$6:$F$9</xm:f>
          </x14:formula1>
          <xm:sqref>E11</xm:sqref>
        </x14:dataValidation>
        <x14:dataValidation type="list" errorStyle="information" allowBlank="1" showInputMessage="1" showErrorMessage="1" xr:uid="{00000000-0002-0000-0200-000043000000}">
          <x14:formula1>
            <xm:f>プルダウン用!$F$29:$F$31</xm:f>
          </x14:formula1>
          <xm:sqref>E27</xm:sqref>
        </x14:dataValidation>
        <x14:dataValidation type="list" allowBlank="1" showInputMessage="1" showErrorMessage="1" xr:uid="{00000000-0002-0000-0200-000044000000}">
          <x14:formula1>
            <xm:f>プルダウン用!$F$29:$F$31</xm:f>
          </x14:formula1>
          <xm:sqref>E27</xm:sqref>
        </x14:dataValidation>
        <x14:dataValidation type="list" operator="greaterThan" allowBlank="1" showInputMessage="1" showErrorMessage="1" xr:uid="{00000000-0002-0000-0200-000045000000}">
          <x14:formula1>
            <xm:f>プルダウン用!$F$119:$F$122</xm:f>
          </x14:formula1>
          <xm:sqref>E92</xm:sqref>
        </x14:dataValidation>
        <x14:dataValidation type="list" operator="greaterThanOrEqual" allowBlank="1" showInputMessage="1" showErrorMessage="1" error="0以上の数値を入力してください。_x000a_" xr:uid="{00000000-0002-0000-0200-000046000000}">
          <x14:formula1>
            <xm:f>プルダウン用!$F$123:$F$126</xm:f>
          </x14:formula1>
          <xm:sqref>E102</xm:sqref>
        </x14:dataValidation>
        <x14:dataValidation type="list" operator="greaterThan" allowBlank="1" showInputMessage="1" showErrorMessage="1" error="0より大きいの整数値を入力してください。_x000a_" xr:uid="{00000000-0002-0000-0200-000047000000}">
          <x14:formula1>
            <xm:f>プルダウン用!$F$123:$F$126</xm:f>
          </x14:formula1>
          <xm:sqref>E102</xm:sqref>
        </x14:dataValidation>
        <x14:dataValidation type="list" operator="greaterThan" allowBlank="1" showInputMessage="1" showErrorMessage="1" error="0より大きいの整数値を入力してください。_x000a_" xr:uid="{00000000-0002-0000-0200-000048000000}">
          <x14:formula1>
            <xm:f>プルダウン用!$F$127:$F$129</xm:f>
          </x14:formula1>
          <xm:sqref>E103</xm:sqref>
        </x14:dataValidation>
        <x14:dataValidation type="list" allowBlank="1" showInputMessage="1" showErrorMessage="1" xr:uid="{00000000-0002-0000-0200-000049000000}">
          <x14:formula1>
            <xm:f>プルダウン用!$F$26:$F$28</xm:f>
          </x14:formula1>
          <xm:sqref>E26</xm:sqref>
        </x14:dataValidation>
        <x14:dataValidation type="list" allowBlank="1" showInputMessage="1" showErrorMessage="1" xr:uid="{00000000-0002-0000-0200-00004A000000}">
          <x14:formula1>
            <xm:f>プルダウン用!$F$13:$F$22</xm:f>
          </x14:formula1>
          <xm:sqref>E23</xm:sqref>
        </x14:dataValidation>
        <x14:dataValidation type="list" allowBlank="1" showInputMessage="1" showErrorMessage="1" xr:uid="{00000000-0002-0000-0200-00004B000000}">
          <x14:formula1>
            <xm:f>プルダウン用!$F$149:$F$151</xm:f>
          </x14:formula1>
          <xm:sqref>E195</xm:sqref>
        </x14:dataValidation>
        <x14:dataValidation type="list" allowBlank="1" showInputMessage="1" showErrorMessage="1" xr:uid="{00000000-0002-0000-0200-00004C000000}">
          <x14:formula1>
            <xm:f>プルダウン用!$F$41:$F$43</xm:f>
          </x14:formula1>
          <xm:sqref>E49</xm:sqref>
        </x14:dataValidation>
        <x14:dataValidation type="list" allowBlank="1" showInputMessage="1" showErrorMessage="1" xr:uid="{00000000-0002-0000-0200-00004D000000}">
          <x14:formula1>
            <xm:f>プルダウン用!$F$45:$F$47</xm:f>
          </x14:formula1>
          <xm:sqref>E50</xm:sqref>
        </x14:dataValidation>
        <x14:dataValidation type="list" allowBlank="1" showInputMessage="1" showErrorMessage="1" xr:uid="{00000000-0002-0000-0200-00004E000000}">
          <x14:formula1>
            <xm:f>プルダウン用!$F$56:$F$59</xm:f>
          </x14:formula1>
          <xm:sqref>E64</xm:sqref>
        </x14:dataValidation>
        <x14:dataValidation type="list" allowBlank="1" showInputMessage="1" showErrorMessage="1" xr:uid="{00000000-0002-0000-0200-00004F000000}">
          <x14:formula1>
            <xm:f>プルダウン用!$F$60:$F$62</xm:f>
          </x14:formula1>
          <xm:sqref>E62 E65</xm:sqref>
        </x14:dataValidation>
        <x14:dataValidation type="list" allowBlank="1" showInputMessage="1" showErrorMessage="1" xr:uid="{00000000-0002-0000-0200-000050000000}">
          <x14:formula1>
            <xm:f>プルダウン用!$F$67:$F$70</xm:f>
          </x14:formula1>
          <xm:sqref>E67</xm:sqref>
        </x14:dataValidation>
        <x14:dataValidation type="list" allowBlank="1" showInputMessage="1" showErrorMessage="1" xr:uid="{00000000-0002-0000-0200-000051000000}">
          <x14:formula1>
            <xm:f>プルダウン用!$F$71:$F$74</xm:f>
          </x14:formula1>
          <xm:sqref>E69</xm:sqref>
        </x14:dataValidation>
        <x14:dataValidation type="list" operator="greaterThan" allowBlank="1" showInputMessage="1" showErrorMessage="1" error="入力した値は正しくありません。_x000a__x000a_ユーザーの設定によって、セルに入力できる値が制限されています。_x000a_" xr:uid="{00000000-0002-0000-0200-000052000000}">
          <x14:formula1>
            <xm:f>プルダウン用!$F$130:$F$132</xm:f>
          </x14:formula1>
          <xm:sqref>E104</xm:sqref>
        </x14:dataValidation>
        <x14:dataValidation type="list" allowBlank="1" showInputMessage="1" showErrorMessage="1" xr:uid="{00000000-0002-0000-0200-000053000000}">
          <x14:formula1>
            <xm:f>プルダウン用!$F$63:$F$66</xm:f>
          </x14:formula1>
          <xm:sqref>E61</xm:sqref>
        </x14:dataValidation>
        <x14:dataValidation type="list" allowBlank="1" showInputMessage="1" showErrorMessage="1" xr:uid="{00000000-0002-0000-0200-000054000000}">
          <x14:formula1>
            <xm:f>プルダウン用!$F$79:$F$80</xm:f>
          </x14:formula1>
          <xm:sqref>E71:E72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pageSetUpPr fitToPage="1"/>
  </sheetPr>
  <dimension ref="A1:H41"/>
  <sheetViews>
    <sheetView showGridLines="0" view="pageBreakPreview" zoomScale="60" zoomScaleNormal="109" workbookViewId="0">
      <pane ySplit="3" topLeftCell="A4" activePane="bottomLeft" state="frozen"/>
      <selection pane="bottomLeft"/>
    </sheetView>
  </sheetViews>
  <sheetFormatPr defaultColWidth="8.875" defaultRowHeight="15.75" x14ac:dyDescent="0.15"/>
  <cols>
    <col min="1" max="1" width="1.625" style="5" customWidth="1"/>
    <col min="2" max="2" width="16" style="5" customWidth="1"/>
    <col min="3" max="3" width="62.625" style="5" customWidth="1"/>
    <col min="4" max="4" width="51.625" style="5" customWidth="1"/>
    <col min="5" max="5" width="11.625" style="5" customWidth="1"/>
    <col min="6" max="7" width="62.625" style="5" customWidth="1"/>
    <col min="8" max="8" width="6.75" style="5" customWidth="1"/>
    <col min="9" max="9" width="9.125" style="5" customWidth="1"/>
    <col min="10" max="16384" width="8.875" style="5"/>
  </cols>
  <sheetData>
    <row r="1" spans="1:7" ht="25.15" customHeight="1" x14ac:dyDescent="0.15">
      <c r="A1" s="340"/>
      <c r="B1" s="340"/>
    </row>
    <row r="2" spans="1:7" ht="26.65" customHeight="1" x14ac:dyDescent="0.15">
      <c r="A2" s="763"/>
      <c r="B2" s="763" t="s">
        <v>1271</v>
      </c>
    </row>
    <row r="3" spans="1:7" ht="10.15" customHeight="1" x14ac:dyDescent="0.15">
      <c r="A3" s="763"/>
      <c r="B3" s="763"/>
    </row>
    <row r="5" spans="1:7" ht="23.1" customHeight="1" x14ac:dyDescent="0.15">
      <c r="A5" s="9"/>
      <c r="B5" s="10" t="s">
        <v>157</v>
      </c>
      <c r="C5" s="9"/>
      <c r="D5" s="9"/>
      <c r="E5" s="9"/>
      <c r="F5" s="9"/>
      <c r="G5" s="9"/>
    </row>
    <row r="6" spans="1:7" ht="9.6" customHeight="1" x14ac:dyDescent="0.15"/>
    <row r="7" spans="1:7" ht="22.15" customHeight="1" x14ac:dyDescent="0.15">
      <c r="B7" s="12" t="s">
        <v>1270</v>
      </c>
      <c r="C7" s="341"/>
      <c r="D7" s="341"/>
      <c r="E7" s="342"/>
      <c r="F7" s="342"/>
    </row>
    <row r="8" spans="1:7" ht="22.15" customHeight="1" x14ac:dyDescent="0.15">
      <c r="B8" s="12" t="s">
        <v>1269</v>
      </c>
      <c r="C8" s="341"/>
      <c r="D8" s="341"/>
      <c r="E8" s="342"/>
      <c r="F8" s="342"/>
    </row>
    <row r="9" spans="1:7" ht="15" customHeight="1" x14ac:dyDescent="0.15">
      <c r="B9" s="576" t="s">
        <v>1268</v>
      </c>
      <c r="C9" s="341"/>
      <c r="D9" s="341"/>
      <c r="E9" s="342"/>
      <c r="F9" s="342"/>
    </row>
    <row r="10" spans="1:7" ht="15" customHeight="1" x14ac:dyDescent="0.15">
      <c r="B10" s="526"/>
      <c r="C10" s="16"/>
      <c r="D10" s="16"/>
      <c r="E10" s="342"/>
      <c r="F10" s="342"/>
    </row>
    <row r="11" spans="1:7" ht="21" x14ac:dyDescent="0.15">
      <c r="B11" s="12" t="s">
        <v>1267</v>
      </c>
      <c r="C11" s="16"/>
      <c r="D11" s="16"/>
      <c r="E11" s="16"/>
      <c r="F11" s="16"/>
    </row>
    <row r="12" spans="1:7" ht="16.5" thickBot="1" x14ac:dyDescent="0.2">
      <c r="B12" s="343" t="s">
        <v>158</v>
      </c>
      <c r="C12" s="344"/>
      <c r="D12" s="344"/>
      <c r="E12" s="345" t="s">
        <v>159</v>
      </c>
    </row>
    <row r="13" spans="1:7" ht="16.5" thickTop="1" x14ac:dyDescent="0.15">
      <c r="B13" s="794" t="s">
        <v>1266</v>
      </c>
      <c r="C13" s="567"/>
      <c r="D13" s="568"/>
      <c r="E13" s="565" t="str">
        <f>IF(はじめに!AF1=0,"完了","未完了")</f>
        <v>未完了</v>
      </c>
    </row>
    <row r="14" spans="1:7" ht="15" customHeight="1" x14ac:dyDescent="0.15">
      <c r="B14" s="795" t="s">
        <v>1265</v>
      </c>
      <c r="C14" s="570"/>
      <c r="D14" s="571"/>
      <c r="E14" s="572" t="str">
        <f>IF(入力シート!F1=0,"完了","未完了")</f>
        <v>未完了</v>
      </c>
      <c r="F14" s="5" t="s">
        <v>1264</v>
      </c>
    </row>
    <row r="15" spans="1:7" x14ac:dyDescent="0.15">
      <c r="B15" s="1067" t="s">
        <v>1333</v>
      </c>
      <c r="C15" s="1068"/>
      <c r="D15" s="573"/>
      <c r="E15" s="574" t="str">
        <f>IF($E$14="完了","完了","未完了")</f>
        <v>未完了</v>
      </c>
      <c r="F15" s="346" t="str">
        <f>IF(E15="完了","※入力シートにて記載済み","")</f>
        <v/>
      </c>
    </row>
    <row r="16" spans="1:7" x14ac:dyDescent="0.15">
      <c r="B16" s="1067" t="s">
        <v>1334</v>
      </c>
      <c r="C16" s="1068"/>
      <c r="D16" s="573"/>
      <c r="E16" s="574" t="str">
        <f>IF($E$14="完了","完了","未完了")</f>
        <v>未完了</v>
      </c>
      <c r="F16" s="346" t="str">
        <f>IF(E16="完了","※入力シートにて記載済み","")</f>
        <v/>
      </c>
    </row>
    <row r="17" spans="1:7" x14ac:dyDescent="0.15">
      <c r="B17" s="1067" t="s">
        <v>1322</v>
      </c>
      <c r="C17" s="1068"/>
      <c r="D17" s="573"/>
      <c r="E17" s="574" t="str">
        <f>IF(AND($E$14="完了",'様式３の2（直流発電設備）① '!AG1=0),"完了","未完了")</f>
        <v>未完了</v>
      </c>
      <c r="F17" s="785" t="str">
        <f>IF(AND(E17="未完了",'様式３の2（直流発電設備）① '!AG1&lt;&gt;0),"様式３の２(直流発電設備)① 2.昇圧用変圧器の黄色セルに入力ください","")</f>
        <v/>
      </c>
    </row>
    <row r="18" spans="1:7" x14ac:dyDescent="0.15">
      <c r="B18" s="1067" t="s">
        <v>1323</v>
      </c>
      <c r="C18" s="1068"/>
      <c r="D18" s="573"/>
      <c r="E18" s="574" t="str">
        <f>IF(AND($E$14="完了",'様式３の２（直流発電設備）② '!AG1=0),"完了","未完了")</f>
        <v>未完了</v>
      </c>
      <c r="F18" s="785" t="str">
        <f>IF(AND(E17="未完了",'様式３の２（直流発電設備）② '!AG1&lt;&gt;0),"様式３の２(直流発電設備)② 2.昇圧用変圧器の黄色セルに入力ください","")</f>
        <v/>
      </c>
    </row>
    <row r="19" spans="1:7" x14ac:dyDescent="0.15">
      <c r="B19" s="1067" t="s">
        <v>1324</v>
      </c>
      <c r="C19" s="1068"/>
      <c r="D19" s="573"/>
      <c r="E19" s="574" t="str">
        <f>IF(AND($E$14="完了",'様式３の２（直流発電設備）③ '!AG1=0),"完了","未完了")</f>
        <v>未完了</v>
      </c>
      <c r="F19" s="785" t="str">
        <f>IF(AND(E17="未完了",'様式３の２（直流発電設備）③ '!AG1&lt;&gt;0),"様式３の２(直流発電設備)③ 2.昇圧用変圧器の黄色セルに入力ください","")</f>
        <v/>
      </c>
    </row>
    <row r="20" spans="1:7" x14ac:dyDescent="0.15">
      <c r="B20" s="1067" t="s">
        <v>1325</v>
      </c>
      <c r="C20" s="1068"/>
      <c r="D20" s="575"/>
      <c r="E20" s="574" t="str">
        <f>IF($E$14="完了","完了","未完了")</f>
        <v>未完了</v>
      </c>
      <c r="F20" s="346" t="str">
        <f>IF(E20="完了","※入力シートにて記載済み","")</f>
        <v/>
      </c>
    </row>
    <row r="21" spans="1:7" x14ac:dyDescent="0.15">
      <c r="B21" s="1067" t="s">
        <v>1326</v>
      </c>
      <c r="C21" s="1068"/>
      <c r="D21" s="573"/>
      <c r="E21" s="574" t="str">
        <f>IF($E$14="完了","完了","未完了")</f>
        <v>未完了</v>
      </c>
      <c r="F21" s="346" t="str">
        <f>IF(E21="完了","※入力シートにて記載済み","")</f>
        <v/>
      </c>
    </row>
    <row r="22" spans="1:7" x14ac:dyDescent="0.15">
      <c r="B22" s="1067" t="s">
        <v>1327</v>
      </c>
      <c r="C22" s="1068"/>
      <c r="D22" s="573"/>
      <c r="E22" s="574" t="str">
        <f>IF($E$14="完了","完了","未完了")</f>
        <v>未完了</v>
      </c>
      <c r="F22" s="346" t="str">
        <f>IF(E22="完了","※入力シートにて記載済み","")</f>
        <v/>
      </c>
    </row>
    <row r="23" spans="1:7" x14ac:dyDescent="0.15">
      <c r="B23" s="1069" t="s">
        <v>1328</v>
      </c>
      <c r="C23" s="1070"/>
      <c r="D23" s="786"/>
      <c r="E23" s="574" t="str">
        <f>IF('様式３の３（系統連系保護リレー）①'!AD1=0,"完了","未完了")</f>
        <v>完了</v>
      </c>
      <c r="F23" s="785" t="str">
        <f>IF(E23&lt;&gt;"完了","様式3(系統連系保護リレー)①の黄色セルに入力ください","")</f>
        <v/>
      </c>
    </row>
    <row r="24" spans="1:7" x14ac:dyDescent="0.15">
      <c r="B24" s="1069" t="s">
        <v>1329</v>
      </c>
      <c r="C24" s="1070"/>
      <c r="D24" s="786"/>
      <c r="E24" s="574" t="str">
        <f>IF(入力シート!E57="無","完了",IF('様式３の３（系統連系保護リレー）②'!AD1=0,"完了","未完了"))</f>
        <v>完了</v>
      </c>
      <c r="F24" s="785" t="str">
        <f>IF(E24&lt;&gt;"完了","様式3(系統連系保護リレー)②の黄色セルに入力ください","")</f>
        <v/>
      </c>
    </row>
    <row r="25" spans="1:7" x14ac:dyDescent="0.15">
      <c r="B25" s="1065" t="s">
        <v>1263</v>
      </c>
      <c r="C25" s="1066"/>
      <c r="D25" s="569"/>
      <c r="E25" s="566" t="str">
        <f>IF(様式５の４!K1=0,"完了","未完了")</f>
        <v>未完了</v>
      </c>
      <c r="F25" s="346" t="str">
        <f>IF(E25="完了","※様式５の４で記載済み","")</f>
        <v/>
      </c>
    </row>
    <row r="26" spans="1:7" x14ac:dyDescent="0.15">
      <c r="B26" s="1065" t="s">
        <v>1262</v>
      </c>
      <c r="C26" s="1066"/>
      <c r="D26" s="569"/>
      <c r="E26" s="566" t="str">
        <f>IF(AND(はじめに!$AV$58="はい",様式５の５!K1&lt;&gt;0),"未完了","完了")</f>
        <v>完了</v>
      </c>
      <c r="F26" s="785" t="str">
        <f>IF(E26="未完了","様式５の５に記載ください","")</f>
        <v/>
      </c>
    </row>
    <row r="27" spans="1:7" x14ac:dyDescent="0.15">
      <c r="B27" s="1065" t="s">
        <v>1261</v>
      </c>
      <c r="C27" s="1066"/>
      <c r="D27" s="569"/>
      <c r="E27" s="566" t="str">
        <f>IF(AND(はじめに!$AV$58="はい",様式５の６!AL1&lt;&gt;0),"未完了","完了")</f>
        <v>完了</v>
      </c>
      <c r="F27" s="785" t="str">
        <f>IF(E27="未完了","様式５の6に記載ください","")</f>
        <v/>
      </c>
    </row>
    <row r="28" spans="1:7" x14ac:dyDescent="0.15">
      <c r="B28" s="1065" t="s">
        <v>1260</v>
      </c>
      <c r="C28" s="1066"/>
      <c r="D28" s="569"/>
      <c r="E28" s="566" t="str">
        <f>IF(AND(はじめに!$AV$58="はい",様式５の７!J1&lt;&gt;0),"未完了","完了")</f>
        <v>完了</v>
      </c>
      <c r="F28" s="785" t="str">
        <f>IF(E28="未完了","様式５の7に記載ください","")</f>
        <v/>
      </c>
    </row>
    <row r="29" spans="1:7" ht="20.100000000000001" customHeight="1" x14ac:dyDescent="0.15"/>
    <row r="30" spans="1:7" ht="23.65" customHeight="1" x14ac:dyDescent="0.15">
      <c r="A30" s="9"/>
      <c r="B30" s="10" t="s">
        <v>160</v>
      </c>
      <c r="C30" s="9"/>
      <c r="D30" s="9"/>
      <c r="E30" s="4"/>
      <c r="F30" s="4"/>
      <c r="G30" s="9"/>
    </row>
    <row r="31" spans="1:7" ht="9.6" customHeight="1" x14ac:dyDescent="0.15">
      <c r="C31" s="347"/>
    </row>
    <row r="32" spans="1:7" ht="21" x14ac:dyDescent="0.15">
      <c r="B32" s="12" t="s">
        <v>161</v>
      </c>
    </row>
    <row r="33" spans="2:8" ht="16.149999999999999" customHeight="1" x14ac:dyDescent="0.15">
      <c r="B33" s="577" t="s">
        <v>1259</v>
      </c>
      <c r="C33" s="349"/>
      <c r="D33" s="349"/>
      <c r="E33" s="349"/>
      <c r="F33" s="349"/>
    </row>
    <row r="34" spans="2:8" ht="16.149999999999999" customHeight="1" x14ac:dyDescent="0.15">
      <c r="B34" s="578"/>
      <c r="C34" s="350"/>
      <c r="D34" s="350"/>
      <c r="E34" s="350"/>
      <c r="F34" s="348"/>
    </row>
    <row r="35" spans="2:8" ht="16.5" thickBot="1" x14ac:dyDescent="0.2">
      <c r="B35" s="343"/>
      <c r="C35" s="343" t="s">
        <v>1258</v>
      </c>
      <c r="D35" s="784" t="s">
        <v>1257</v>
      </c>
      <c r="E35" s="351"/>
      <c r="F35" s="343" t="s">
        <v>1256</v>
      </c>
      <c r="G35" s="783" t="s">
        <v>1255</v>
      </c>
    </row>
    <row r="36" spans="2:8" ht="16.5" thickTop="1" x14ac:dyDescent="0.15">
      <c r="B36" s="352" t="s">
        <v>1254</v>
      </c>
      <c r="C36" s="781" t="s">
        <v>1253</v>
      </c>
      <c r="D36" s="782" t="s">
        <v>1252</v>
      </c>
      <c r="E36" s="568"/>
      <c r="F36" s="781" t="s">
        <v>1251</v>
      </c>
      <c r="G36" s="780" t="s">
        <v>1250</v>
      </c>
    </row>
    <row r="37" spans="2:8" x14ac:dyDescent="0.15">
      <c r="B37" s="19" t="s">
        <v>1249</v>
      </c>
      <c r="C37" s="779" t="s">
        <v>1241</v>
      </c>
      <c r="D37" s="778" t="s">
        <v>1248</v>
      </c>
      <c r="E37" s="777"/>
      <c r="F37" s="776" t="s">
        <v>1247</v>
      </c>
      <c r="G37" s="775" t="s">
        <v>1246</v>
      </c>
    </row>
    <row r="38" spans="2:8" x14ac:dyDescent="0.15">
      <c r="B38" s="18" t="s">
        <v>162</v>
      </c>
      <c r="C38" s="18" t="s">
        <v>1245</v>
      </c>
      <c r="D38" s="774" t="s">
        <v>1244</v>
      </c>
      <c r="E38" s="773"/>
      <c r="F38" s="18" t="s">
        <v>1243</v>
      </c>
      <c r="G38" s="772" t="s">
        <v>1242</v>
      </c>
    </row>
    <row r="39" spans="2:8" ht="196.5" customHeight="1" x14ac:dyDescent="0.15">
      <c r="B39" s="771" t="s">
        <v>163</v>
      </c>
      <c r="C39" s="770" t="s">
        <v>1241</v>
      </c>
      <c r="D39" s="1074" t="s">
        <v>1240</v>
      </c>
      <c r="E39" s="1075"/>
      <c r="F39" s="770" t="s">
        <v>1239</v>
      </c>
      <c r="G39" s="769" t="s">
        <v>1238</v>
      </c>
    </row>
    <row r="40" spans="2:8" ht="246.6" customHeight="1" x14ac:dyDescent="0.15">
      <c r="B40" s="768" t="s">
        <v>1237</v>
      </c>
      <c r="C40" s="768" t="s">
        <v>1236</v>
      </c>
      <c r="D40" s="1072" t="s">
        <v>1235</v>
      </c>
      <c r="E40" s="1073"/>
      <c r="F40" s="768" t="s">
        <v>1234</v>
      </c>
      <c r="G40" s="767" t="s">
        <v>1233</v>
      </c>
      <c r="H40" s="528"/>
    </row>
    <row r="41" spans="2:8" ht="102" customHeight="1" x14ac:dyDescent="0.15">
      <c r="C41" s="766" t="s">
        <v>1232</v>
      </c>
      <c r="D41" s="1071" t="s">
        <v>1231</v>
      </c>
      <c r="E41" s="1071"/>
      <c r="F41" s="765" t="s">
        <v>1230</v>
      </c>
      <c r="G41" s="764"/>
    </row>
  </sheetData>
  <sheetProtection algorithmName="SHA-512" hashValue="dliMJkAIZ6FhOrfMxMPnnJEL6BVUj1xlbmuaNqV8AYVc+pN66p67x5RslgkkCqMOTn8sODMOZansxXOunDi5Dg==" saltValue="R/iXTjgDhmhcUrYUYbS16Q==" spinCount="100000" sheet="1" objects="1" scenarios="1"/>
  <mergeCells count="17">
    <mergeCell ref="B20:C20"/>
    <mergeCell ref="B15:C15"/>
    <mergeCell ref="B16:C16"/>
    <mergeCell ref="B17:C17"/>
    <mergeCell ref="B18:C18"/>
    <mergeCell ref="B19:C19"/>
    <mergeCell ref="D41:E41"/>
    <mergeCell ref="B26:C26"/>
    <mergeCell ref="B27:C27"/>
    <mergeCell ref="B28:C28"/>
    <mergeCell ref="D40:E40"/>
    <mergeCell ref="D39:E39"/>
    <mergeCell ref="B25:C25"/>
    <mergeCell ref="B21:C21"/>
    <mergeCell ref="B22:C22"/>
    <mergeCell ref="B23:C23"/>
    <mergeCell ref="B24:C24"/>
  </mergeCells>
  <phoneticPr fontId="2"/>
  <conditionalFormatting sqref="B13:E28">
    <cfRule type="expression" dxfId="103" priority="2">
      <formula>$E13="完了"</formula>
    </cfRule>
  </conditionalFormatting>
  <conditionalFormatting sqref="E13:E28">
    <cfRule type="expression" dxfId="102" priority="1">
      <formula>$E13="未完了"</formula>
    </cfRule>
  </conditionalFormatting>
  <hyperlinks>
    <hyperlink ref="B14:D14" location="'入力シート（作業中）'!A1" display="＜入力シートへ" xr:uid="{00000000-0004-0000-0300-000000000000}"/>
    <hyperlink ref="B14" location="入力シート!A1" display="入力シート" xr:uid="{00000000-0004-0000-0300-000001000000}"/>
    <hyperlink ref="B13" location="はじめに!A1" display="はじめに" xr:uid="{00000000-0004-0000-0300-000002000000}"/>
    <hyperlink ref="B17:C17" location="'様式３の2（直流発電設備）① '!A1" display=" └ 様式３の２（直流発電設備）①" xr:uid="{00000000-0004-0000-0300-000003000000}"/>
    <hyperlink ref="B18:C18" location="'様式３の２（直流発電設備）② '!A1" display=" └様式３の２（直流発電設備）②" xr:uid="{00000000-0004-0000-0300-000004000000}"/>
    <hyperlink ref="B19:C19" location="'様式３の２（直流発電設備）③ '!A1" display=" └様式３の２（直流発電設備）③" xr:uid="{00000000-0004-0000-0300-000005000000}"/>
    <hyperlink ref="B20:C20" location="'様式３の５（逆変換装置）①'!A1" display=" └ 様式３の５（逆変換装置）①" xr:uid="{00000000-0004-0000-0300-000006000000}"/>
    <hyperlink ref="B21:C21" location="'様式３の５（逆変換装置）②'!A1" display=" └ 様式３の５（逆変換装置）②" xr:uid="{00000000-0004-0000-0300-000007000000}"/>
    <hyperlink ref="B22:C22" location="'様式３の５（逆変換装置）③'!A1" display=" └ 様式３の５（逆変換装置）③" xr:uid="{00000000-0004-0000-0300-000008000000}"/>
    <hyperlink ref="B23:C23" location="'様式３の３（系統連系保護リレー）①'!A1" display=" └ 様式３の３（系統連系保護リレー）① " xr:uid="{00000000-0004-0000-0300-000009000000}"/>
    <hyperlink ref="B24:C24" location="'様式３の３（系統連系保護リレー）②'!A1" display=" └  様式３の３（系統連系保護リレー）②" xr:uid="{00000000-0004-0000-0300-00000A000000}"/>
    <hyperlink ref="B25:C25" location="様式５の４!Print_Area" display="様式５の４（単線結線図）" xr:uid="{00000000-0004-0000-0300-00000B000000}"/>
    <hyperlink ref="B26:C26" location="様式５の５!Print_Area" display="様式５の５（設備配置関連-設備レイアウト図-）" xr:uid="{00000000-0004-0000-0300-00000C000000}"/>
    <hyperlink ref="B27:C27" location="様式５の６!Print_Area" display="様式５の６（設備配置関連-敷地平面図-）" xr:uid="{00000000-0004-0000-0300-00000D000000}"/>
    <hyperlink ref="B28:C28" location="様式５の７!Print_Area" display="様式５の７（発電場所周辺地図）" xr:uid="{00000000-0004-0000-0300-00000E000000}"/>
    <hyperlink ref="D37" r:id="rId1" xr:uid="{00000000-0004-0000-0300-00000F000000}"/>
    <hyperlink ref="B15:C15" location="様式１!A1" display=" └ 様式１" xr:uid="{00000000-0004-0000-0300-000010000000}"/>
    <hyperlink ref="B16:C16" location="様式２!A1" display=" └ 様式２" xr:uid="{00000000-0004-0000-0300-000011000000}"/>
    <hyperlink ref="F37" r:id="rId2" xr:uid="{00000000-0004-0000-0300-000012000000}"/>
    <hyperlink ref="G37" r:id="rId3" xr:uid="{00000000-0004-0000-0300-000013000000}"/>
  </hyperlinks>
  <pageMargins left="0.7" right="0.7" top="0.75" bottom="0.75" header="0.3" footer="0.3"/>
  <pageSetup paperSize="8" scale="69" orientation="landscape"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190"/>
  <sheetViews>
    <sheetView showGridLines="0" view="pageBreakPreview" zoomScale="40" zoomScaleNormal="62" zoomScaleSheetLayoutView="40" workbookViewId="0">
      <pane ySplit="4" topLeftCell="A5" activePane="bottomLeft" state="frozen"/>
      <selection pane="bottomLeft"/>
    </sheetView>
  </sheetViews>
  <sheetFormatPr defaultColWidth="8.875" defaultRowHeight="21" x14ac:dyDescent="0.15"/>
  <cols>
    <col min="1" max="1" width="2.625" style="5" customWidth="1"/>
    <col min="2" max="2" width="5.875" style="5" customWidth="1"/>
    <col min="3" max="3" width="52.125" style="5" customWidth="1"/>
    <col min="4" max="4" width="70.875" style="5" customWidth="1"/>
    <col min="5" max="5" width="72.5" style="24" customWidth="1"/>
    <col min="6" max="6" width="16.125" style="24" bestFit="1" customWidth="1"/>
    <col min="7" max="7" width="5.125" style="24" bestFit="1" customWidth="1"/>
    <col min="8" max="8" width="19" style="24" bestFit="1" customWidth="1"/>
    <col min="9" max="9" width="8.125" style="24" customWidth="1"/>
    <col min="10" max="12" width="8.875" style="5" customWidth="1"/>
    <col min="13" max="16384" width="8.875" style="5"/>
  </cols>
  <sheetData>
    <row r="1" spans="1:20" ht="37.5" customHeight="1" thickBot="1" x14ac:dyDescent="0.2">
      <c r="B1" s="182" t="s">
        <v>1304</v>
      </c>
      <c r="C1" s="182"/>
      <c r="D1" s="182"/>
      <c r="E1" s="182"/>
      <c r="F1" s="182"/>
      <c r="G1" s="167"/>
      <c r="H1" s="12"/>
    </row>
    <row r="2" spans="1:20" ht="49.5" thickTop="1" x14ac:dyDescent="0.15">
      <c r="A2" s="165" t="s">
        <v>347</v>
      </c>
      <c r="C2" s="763"/>
      <c r="D2" s="763"/>
    </row>
    <row r="3" spans="1:20" ht="20.100000000000001" customHeight="1" x14ac:dyDescent="0.15">
      <c r="A3" s="27"/>
      <c r="B3" s="27"/>
      <c r="C3" s="763"/>
      <c r="D3" s="763"/>
    </row>
    <row r="4" spans="1:20" ht="30" x14ac:dyDescent="0.15">
      <c r="B4" s="155" t="s">
        <v>361</v>
      </c>
      <c r="C4" s="763"/>
      <c r="D4" s="763"/>
      <c r="T4" s="22"/>
    </row>
    <row r="5" spans="1:20" s="22" customFormat="1" ht="30" x14ac:dyDescent="0.15">
      <c r="B5" s="155"/>
      <c r="C5" s="11"/>
      <c r="D5" s="11"/>
    </row>
    <row r="6" spans="1:20" s="22" customFormat="1" ht="19.5" x14ac:dyDescent="0.15">
      <c r="C6" s="11"/>
      <c r="D6" s="11"/>
    </row>
    <row r="7" spans="1:20" s="22" customFormat="1" ht="30" x14ac:dyDescent="0.15">
      <c r="B7" s="155"/>
      <c r="C7" s="11"/>
      <c r="D7" s="11"/>
    </row>
    <row r="8" spans="1:20" s="22" customFormat="1" ht="30" x14ac:dyDescent="0.15">
      <c r="B8" s="155"/>
      <c r="C8" s="11"/>
      <c r="D8" s="11"/>
    </row>
    <row r="9" spans="1:20" s="22" customFormat="1" ht="30" x14ac:dyDescent="0.15">
      <c r="B9" s="155"/>
      <c r="C9" s="11"/>
      <c r="D9" s="11"/>
    </row>
    <row r="10" spans="1:20" s="22" customFormat="1" ht="30" x14ac:dyDescent="0.15">
      <c r="B10" s="155"/>
      <c r="C10" s="11"/>
      <c r="D10" s="11"/>
    </row>
    <row r="11" spans="1:20" s="22" customFormat="1" ht="30" x14ac:dyDescent="0.15">
      <c r="B11" s="155"/>
      <c r="C11" s="11"/>
      <c r="D11" s="11"/>
    </row>
    <row r="12" spans="1:20" s="22" customFormat="1" ht="30" x14ac:dyDescent="0.15">
      <c r="B12" s="155"/>
      <c r="C12" s="11"/>
      <c r="D12" s="11"/>
    </row>
    <row r="13" spans="1:20" s="22" customFormat="1" ht="30" x14ac:dyDescent="0.15">
      <c r="B13" s="155"/>
      <c r="C13" s="11"/>
      <c r="D13" s="11"/>
    </row>
    <row r="14" spans="1:20" s="22" customFormat="1" ht="30" x14ac:dyDescent="0.15">
      <c r="B14" s="155"/>
      <c r="C14" s="11"/>
      <c r="D14" s="11"/>
    </row>
    <row r="15" spans="1:20" s="22" customFormat="1" ht="30" x14ac:dyDescent="0.15">
      <c r="B15" s="155"/>
      <c r="C15" s="11"/>
      <c r="D15" s="11"/>
    </row>
    <row r="16" spans="1:20" s="22" customFormat="1" ht="30" x14ac:dyDescent="0.15">
      <c r="B16" s="155"/>
      <c r="C16" s="11"/>
      <c r="D16" s="11"/>
    </row>
    <row r="17" spans="2:4" s="22" customFormat="1" ht="30" x14ac:dyDescent="0.15">
      <c r="B17" s="155"/>
      <c r="C17" s="11"/>
      <c r="D17" s="11"/>
    </row>
    <row r="18" spans="2:4" s="22" customFormat="1" ht="30" x14ac:dyDescent="0.15">
      <c r="B18" s="155"/>
      <c r="C18" s="11"/>
      <c r="D18" s="11"/>
    </row>
    <row r="19" spans="2:4" s="22" customFormat="1" ht="30" x14ac:dyDescent="0.15">
      <c r="B19" s="155"/>
      <c r="C19" s="11"/>
      <c r="D19" s="11"/>
    </row>
    <row r="20" spans="2:4" s="22" customFormat="1" ht="30" x14ac:dyDescent="0.15">
      <c r="B20" s="155"/>
      <c r="C20" s="11"/>
      <c r="D20" s="11"/>
    </row>
    <row r="21" spans="2:4" s="22" customFormat="1" ht="30" x14ac:dyDescent="0.15">
      <c r="B21" s="155"/>
      <c r="C21" s="11"/>
      <c r="D21" s="11"/>
    </row>
    <row r="22" spans="2:4" s="22" customFormat="1" ht="30" x14ac:dyDescent="0.15">
      <c r="B22" s="155"/>
      <c r="C22" s="11"/>
      <c r="D22" s="11"/>
    </row>
    <row r="23" spans="2:4" s="22" customFormat="1" ht="30" x14ac:dyDescent="0.15">
      <c r="B23" s="155"/>
      <c r="C23" s="11"/>
      <c r="D23" s="11"/>
    </row>
    <row r="24" spans="2:4" s="22" customFormat="1" ht="19.5" x14ac:dyDescent="0.15">
      <c r="C24" s="11"/>
      <c r="D24" s="11"/>
    </row>
    <row r="25" spans="2:4" s="22" customFormat="1" ht="30" x14ac:dyDescent="0.15">
      <c r="B25" s="155"/>
      <c r="C25" s="11"/>
      <c r="D25" s="11"/>
    </row>
    <row r="26" spans="2:4" s="22" customFormat="1" ht="30" x14ac:dyDescent="0.15">
      <c r="B26" s="155"/>
      <c r="C26" s="11"/>
      <c r="D26" s="11"/>
    </row>
    <row r="27" spans="2:4" s="22" customFormat="1" ht="30" x14ac:dyDescent="0.15">
      <c r="B27" s="155"/>
      <c r="C27" s="11"/>
      <c r="D27" s="11"/>
    </row>
    <row r="28" spans="2:4" s="22" customFormat="1" ht="30" x14ac:dyDescent="0.15">
      <c r="B28" s="155" t="s">
        <v>349</v>
      </c>
      <c r="C28" s="11"/>
      <c r="D28" s="11"/>
    </row>
    <row r="29" spans="2:4" s="22" customFormat="1" ht="30" x14ac:dyDescent="0.15">
      <c r="B29" s="155"/>
      <c r="C29" s="11"/>
      <c r="D29" s="11"/>
    </row>
    <row r="30" spans="2:4" s="22" customFormat="1" ht="30" x14ac:dyDescent="0.15">
      <c r="B30" s="155"/>
      <c r="C30" s="11"/>
      <c r="D30" s="11"/>
    </row>
    <row r="31" spans="2:4" s="22" customFormat="1" ht="30" x14ac:dyDescent="0.15">
      <c r="B31" s="155"/>
      <c r="C31" s="11"/>
      <c r="D31" s="11"/>
    </row>
    <row r="32" spans="2:4" s="22" customFormat="1" ht="30" x14ac:dyDescent="0.15">
      <c r="B32" s="155"/>
      <c r="C32" s="11"/>
      <c r="D32" s="11"/>
    </row>
    <row r="33" spans="2:4" s="22" customFormat="1" ht="30" x14ac:dyDescent="0.15">
      <c r="B33" s="155"/>
      <c r="C33" s="11"/>
      <c r="D33" s="11"/>
    </row>
    <row r="34" spans="2:4" s="22" customFormat="1" ht="30" x14ac:dyDescent="0.15">
      <c r="B34" s="155"/>
      <c r="C34" s="11"/>
      <c r="D34" s="11"/>
    </row>
    <row r="35" spans="2:4" s="22" customFormat="1" ht="30" x14ac:dyDescent="0.15">
      <c r="B35" s="155"/>
      <c r="C35" s="11"/>
      <c r="D35" s="11"/>
    </row>
    <row r="36" spans="2:4" s="22" customFormat="1" ht="30" x14ac:dyDescent="0.15">
      <c r="B36" s="155"/>
      <c r="C36" s="11"/>
      <c r="D36" s="11"/>
    </row>
    <row r="37" spans="2:4" s="22" customFormat="1" ht="30" x14ac:dyDescent="0.15">
      <c r="B37" s="155"/>
      <c r="C37" s="11"/>
      <c r="D37" s="11"/>
    </row>
    <row r="38" spans="2:4" s="22" customFormat="1" ht="30" x14ac:dyDescent="0.15">
      <c r="B38" s="155"/>
      <c r="C38" s="11"/>
      <c r="D38" s="11"/>
    </row>
    <row r="39" spans="2:4" s="22" customFormat="1" ht="30" x14ac:dyDescent="0.15">
      <c r="B39" s="155"/>
      <c r="C39" s="11"/>
      <c r="D39" s="11"/>
    </row>
    <row r="40" spans="2:4" s="22" customFormat="1" ht="30" x14ac:dyDescent="0.15">
      <c r="B40" s="155"/>
      <c r="C40" s="11"/>
      <c r="D40" s="11"/>
    </row>
    <row r="41" spans="2:4" s="22" customFormat="1" ht="30" x14ac:dyDescent="0.15">
      <c r="B41" s="155"/>
      <c r="C41" s="11"/>
      <c r="D41" s="11"/>
    </row>
    <row r="42" spans="2:4" s="22" customFormat="1" ht="30" x14ac:dyDescent="0.15">
      <c r="B42" s="155"/>
      <c r="C42" s="11"/>
      <c r="D42" s="11"/>
    </row>
    <row r="43" spans="2:4" s="22" customFormat="1" ht="30" x14ac:dyDescent="0.15">
      <c r="B43" s="155"/>
      <c r="C43" s="11"/>
      <c r="D43" s="11"/>
    </row>
    <row r="44" spans="2:4" s="22" customFormat="1" ht="30" x14ac:dyDescent="0.15">
      <c r="B44" s="155"/>
      <c r="C44" s="11"/>
      <c r="D44" s="11"/>
    </row>
    <row r="45" spans="2:4" s="22" customFormat="1" ht="30" x14ac:dyDescent="0.15">
      <c r="B45" s="155"/>
      <c r="C45" s="11"/>
      <c r="D45" s="11"/>
    </row>
    <row r="46" spans="2:4" s="22" customFormat="1" ht="30" x14ac:dyDescent="0.15">
      <c r="B46" s="155"/>
      <c r="C46" s="11"/>
      <c r="D46" s="11"/>
    </row>
    <row r="47" spans="2:4" s="22" customFormat="1" ht="30" x14ac:dyDescent="0.15">
      <c r="B47" s="155"/>
      <c r="C47" s="11"/>
      <c r="D47" s="11"/>
    </row>
    <row r="48" spans="2:4" s="22" customFormat="1" ht="30" x14ac:dyDescent="0.15">
      <c r="B48" s="155"/>
      <c r="C48" s="11"/>
      <c r="D48" s="11"/>
    </row>
    <row r="49" spans="2:4" s="22" customFormat="1" ht="30" x14ac:dyDescent="0.15">
      <c r="B49" s="155"/>
      <c r="C49" s="11"/>
      <c r="D49" s="11"/>
    </row>
    <row r="50" spans="2:4" s="22" customFormat="1" ht="30" x14ac:dyDescent="0.15">
      <c r="B50" s="155"/>
      <c r="C50" s="11"/>
      <c r="D50" s="11"/>
    </row>
    <row r="51" spans="2:4" s="22" customFormat="1" ht="30" x14ac:dyDescent="0.15">
      <c r="B51" s="155"/>
      <c r="C51" s="11"/>
      <c r="D51" s="11"/>
    </row>
    <row r="52" spans="2:4" s="22" customFormat="1" ht="30" x14ac:dyDescent="0.15">
      <c r="B52" s="155"/>
      <c r="C52" s="11"/>
      <c r="D52" s="11"/>
    </row>
    <row r="53" spans="2:4" s="22" customFormat="1" ht="30" x14ac:dyDescent="0.15">
      <c r="B53" s="155"/>
      <c r="C53" s="11"/>
      <c r="D53" s="11"/>
    </row>
    <row r="54" spans="2:4" s="22" customFormat="1" ht="30" x14ac:dyDescent="0.15">
      <c r="B54" s="155"/>
      <c r="C54" s="11"/>
      <c r="D54" s="11"/>
    </row>
    <row r="55" spans="2:4" s="22" customFormat="1" ht="30" x14ac:dyDescent="0.15">
      <c r="B55" s="155"/>
      <c r="C55" s="11"/>
      <c r="D55" s="11"/>
    </row>
    <row r="56" spans="2:4" s="22" customFormat="1" ht="30" x14ac:dyDescent="0.15">
      <c r="B56" s="155"/>
      <c r="C56" s="11"/>
      <c r="D56" s="11"/>
    </row>
    <row r="57" spans="2:4" s="22" customFormat="1" ht="30" x14ac:dyDescent="0.15">
      <c r="B57" s="155"/>
      <c r="C57" s="11"/>
      <c r="D57" s="11"/>
    </row>
    <row r="58" spans="2:4" s="22" customFormat="1" ht="19.5" x14ac:dyDescent="0.15">
      <c r="C58" s="11"/>
      <c r="D58" s="11"/>
    </row>
    <row r="59" spans="2:4" s="22" customFormat="1" ht="30" x14ac:dyDescent="0.15">
      <c r="B59" s="155"/>
      <c r="C59" s="11"/>
      <c r="D59" s="11"/>
    </row>
    <row r="60" spans="2:4" s="22" customFormat="1" ht="30" x14ac:dyDescent="0.15">
      <c r="B60" s="155"/>
      <c r="C60" s="11"/>
      <c r="D60" s="11"/>
    </row>
    <row r="61" spans="2:4" s="22" customFormat="1" ht="30" x14ac:dyDescent="0.15">
      <c r="B61" s="155"/>
      <c r="C61" s="11"/>
      <c r="D61" s="11"/>
    </row>
    <row r="62" spans="2:4" s="22" customFormat="1" ht="30" x14ac:dyDescent="0.15">
      <c r="B62" s="155"/>
      <c r="C62" s="11"/>
      <c r="D62" s="11"/>
    </row>
    <row r="63" spans="2:4" s="22" customFormat="1" ht="30" x14ac:dyDescent="0.15">
      <c r="B63" s="155"/>
      <c r="C63" s="11"/>
      <c r="D63" s="11"/>
    </row>
    <row r="64" spans="2:4" s="22" customFormat="1" ht="30" x14ac:dyDescent="0.15">
      <c r="B64" s="155"/>
      <c r="C64" s="11"/>
      <c r="D64" s="11"/>
    </row>
    <row r="65" spans="2:9" s="22" customFormat="1" ht="30" x14ac:dyDescent="0.15">
      <c r="B65" s="155" t="s">
        <v>350</v>
      </c>
      <c r="C65" s="11"/>
      <c r="D65" s="11"/>
    </row>
    <row r="67" spans="2:9" ht="30" customHeight="1" x14ac:dyDescent="0.15">
      <c r="B67" s="57" t="s">
        <v>12</v>
      </c>
      <c r="C67" s="57"/>
      <c r="D67" s="58"/>
      <c r="E67" s="59" t="s">
        <v>71</v>
      </c>
      <c r="F67" s="136"/>
      <c r="G67" s="60"/>
      <c r="H67" s="136" t="s">
        <v>72</v>
      </c>
      <c r="I67" s="60"/>
    </row>
    <row r="68" spans="2:9" ht="40.15" customHeight="1" x14ac:dyDescent="0.15">
      <c r="B68" s="143" t="s">
        <v>1303</v>
      </c>
      <c r="C68" s="144"/>
      <c r="D68" s="88"/>
      <c r="E68" s="40"/>
      <c r="F68" s="40"/>
      <c r="G68" s="40"/>
      <c r="H68" s="40"/>
      <c r="I68" s="40"/>
    </row>
    <row r="69" spans="2:9" ht="40.15" customHeight="1" x14ac:dyDescent="0.15">
      <c r="B69" s="172" t="s">
        <v>311</v>
      </c>
      <c r="C69" s="142"/>
      <c r="D69" s="140"/>
      <c r="E69" s="141"/>
      <c r="F69" s="141"/>
      <c r="G69" s="141"/>
      <c r="H69" s="141"/>
      <c r="I69" s="141"/>
    </row>
    <row r="70" spans="2:9" ht="120" customHeight="1" x14ac:dyDescent="0.15">
      <c r="B70" s="31"/>
      <c r="C70" s="50" t="s">
        <v>324</v>
      </c>
      <c r="D70" s="25"/>
      <c r="E70" s="357">
        <v>2</v>
      </c>
      <c r="F70" s="25" t="s">
        <v>287</v>
      </c>
      <c r="G70" s="25"/>
      <c r="H70" s="290"/>
      <c r="I70" s="291"/>
    </row>
    <row r="71" spans="2:9" ht="50.1" customHeight="1" x14ac:dyDescent="0.15">
      <c r="B71" s="31"/>
      <c r="C71" s="71" t="s">
        <v>325</v>
      </c>
      <c r="D71" s="26"/>
      <c r="E71" s="294"/>
      <c r="F71" s="26"/>
      <c r="G71" s="26"/>
      <c r="H71" s="26"/>
      <c r="I71" s="26"/>
    </row>
    <row r="72" spans="2:9" ht="44.1" customHeight="1" x14ac:dyDescent="0.15">
      <c r="B72" s="31"/>
      <c r="C72" s="71" t="s">
        <v>1296</v>
      </c>
      <c r="D72" s="173" t="s">
        <v>1288</v>
      </c>
      <c r="E72" s="354" t="s">
        <v>1282</v>
      </c>
      <c r="F72" s="89"/>
      <c r="G72" s="89"/>
      <c r="H72" s="296"/>
      <c r="I72" s="297"/>
    </row>
    <row r="73" spans="2:9" ht="44.1" customHeight="1" x14ac:dyDescent="0.15">
      <c r="B73" s="31"/>
      <c r="C73" s="71"/>
      <c r="D73" s="72" t="s">
        <v>1287</v>
      </c>
      <c r="E73" s="354" t="s">
        <v>1295</v>
      </c>
      <c r="F73" s="89"/>
      <c r="G73" s="89"/>
      <c r="H73" s="296"/>
      <c r="I73" s="297"/>
    </row>
    <row r="74" spans="2:9" ht="44.1" customHeight="1" x14ac:dyDescent="0.15">
      <c r="B74" s="31"/>
      <c r="C74" s="71"/>
      <c r="D74" s="72" t="s">
        <v>1285</v>
      </c>
      <c r="E74" s="354" t="s">
        <v>1279</v>
      </c>
      <c r="F74" s="89"/>
      <c r="G74" s="89"/>
      <c r="H74" s="296"/>
      <c r="I74" s="297"/>
    </row>
    <row r="75" spans="2:9" ht="44.1" customHeight="1" x14ac:dyDescent="0.15">
      <c r="B75" s="31"/>
      <c r="C75" s="71"/>
      <c r="D75" s="173" t="s">
        <v>1283</v>
      </c>
      <c r="E75" s="354" t="s">
        <v>1282</v>
      </c>
      <c r="F75" s="89"/>
      <c r="G75" s="89"/>
      <c r="H75" s="296"/>
      <c r="I75" s="297"/>
    </row>
    <row r="76" spans="2:9" ht="44.1" customHeight="1" x14ac:dyDescent="0.15">
      <c r="B76" s="31"/>
      <c r="C76" s="71"/>
      <c r="D76" s="72" t="s">
        <v>1293</v>
      </c>
      <c r="E76" s="354" t="s">
        <v>1292</v>
      </c>
      <c r="F76" s="89"/>
      <c r="G76" s="89"/>
      <c r="H76" s="296"/>
      <c r="I76" s="297"/>
    </row>
    <row r="77" spans="2:9" ht="44.1" customHeight="1" x14ac:dyDescent="0.15">
      <c r="B77" s="31"/>
      <c r="C77" s="71"/>
      <c r="D77" s="301" t="s">
        <v>1280</v>
      </c>
      <c r="E77" s="354" t="s">
        <v>1294</v>
      </c>
      <c r="F77" s="89"/>
      <c r="G77" s="89"/>
      <c r="H77" s="296"/>
      <c r="I77" s="297"/>
    </row>
    <row r="78" spans="2:9" ht="44.1" customHeight="1" x14ac:dyDescent="0.15">
      <c r="B78" s="31"/>
      <c r="C78" s="71" t="s">
        <v>312</v>
      </c>
      <c r="D78" s="739" t="s">
        <v>330</v>
      </c>
      <c r="E78" s="354" t="s">
        <v>52</v>
      </c>
      <c r="F78" s="89"/>
      <c r="G78" s="89"/>
      <c r="H78" s="296"/>
      <c r="I78" s="297"/>
    </row>
    <row r="79" spans="2:9" ht="44.1" customHeight="1" x14ac:dyDescent="0.15">
      <c r="B79" s="31"/>
      <c r="C79" s="71"/>
      <c r="D79" s="74" t="s">
        <v>313</v>
      </c>
      <c r="E79" s="359">
        <v>50</v>
      </c>
      <c r="F79" s="67" t="s">
        <v>1291</v>
      </c>
      <c r="G79" s="67"/>
      <c r="H79" s="262"/>
      <c r="I79" s="90"/>
    </row>
    <row r="80" spans="2:9" ht="44.1" customHeight="1" x14ac:dyDescent="0.15">
      <c r="B80" s="31"/>
      <c r="C80" s="71"/>
      <c r="D80" s="72" t="s">
        <v>114</v>
      </c>
      <c r="E80" s="355">
        <v>10</v>
      </c>
      <c r="F80" s="67" t="s">
        <v>115</v>
      </c>
      <c r="G80" s="67"/>
      <c r="H80" s="262"/>
      <c r="I80" s="90"/>
    </row>
    <row r="81" spans="2:12" ht="44.1" customHeight="1" x14ac:dyDescent="0.15">
      <c r="B81" s="31"/>
      <c r="C81" s="71"/>
      <c r="D81" s="72" t="s">
        <v>1278</v>
      </c>
      <c r="E81" s="261" t="s">
        <v>1290</v>
      </c>
      <c r="F81" s="67"/>
      <c r="G81" s="67"/>
      <c r="H81" s="262"/>
      <c r="I81" s="90"/>
    </row>
    <row r="82" spans="2:12" ht="44.1" customHeight="1" x14ac:dyDescent="0.15">
      <c r="B82" s="31"/>
      <c r="C82" s="71"/>
      <c r="D82" s="72" t="s">
        <v>118</v>
      </c>
      <c r="E82" s="261" t="s">
        <v>348</v>
      </c>
      <c r="F82" s="67"/>
      <c r="G82" s="67"/>
      <c r="H82" s="262"/>
      <c r="I82" s="90"/>
    </row>
    <row r="83" spans="2:12" ht="44.1" customHeight="1" x14ac:dyDescent="0.15">
      <c r="B83" s="31"/>
      <c r="C83" s="71"/>
      <c r="D83" s="72" t="s">
        <v>57</v>
      </c>
      <c r="E83" s="299" t="s">
        <v>307</v>
      </c>
      <c r="F83" s="67"/>
      <c r="G83" s="67"/>
      <c r="H83" s="262"/>
      <c r="I83" s="90"/>
    </row>
    <row r="84" spans="2:12" ht="44.1" customHeight="1" x14ac:dyDescent="0.15">
      <c r="B84" s="31"/>
      <c r="C84" s="71"/>
      <c r="D84" s="71"/>
      <c r="E84" s="71"/>
      <c r="F84" s="71"/>
      <c r="G84" s="71"/>
      <c r="H84" s="71"/>
      <c r="I84" s="71"/>
      <c r="J84" s="71"/>
      <c r="K84" s="71"/>
      <c r="L84" s="71"/>
    </row>
    <row r="85" spans="2:12" ht="40.15" customHeight="1" x14ac:dyDescent="0.15">
      <c r="B85" s="31"/>
      <c r="C85" s="71" t="s">
        <v>286</v>
      </c>
      <c r="D85" s="33" t="s">
        <v>135</v>
      </c>
      <c r="E85" s="358">
        <v>50</v>
      </c>
      <c r="F85" s="304" t="s">
        <v>1276</v>
      </c>
      <c r="G85" s="34"/>
      <c r="H85" s="259"/>
      <c r="I85" s="265"/>
    </row>
    <row r="86" spans="2:12" ht="42" x14ac:dyDescent="0.15">
      <c r="B86" s="31"/>
      <c r="C86" s="160"/>
      <c r="D86" s="161" t="s">
        <v>316</v>
      </c>
      <c r="E86" s="359">
        <v>3</v>
      </c>
      <c r="F86" s="24" t="s">
        <v>1275</v>
      </c>
      <c r="G86" s="305"/>
      <c r="H86" s="306"/>
      <c r="I86" s="307"/>
    </row>
    <row r="87" spans="2:12" ht="44.1" customHeight="1" x14ac:dyDescent="0.15">
      <c r="B87" s="31"/>
      <c r="D87" s="159" t="s">
        <v>317</v>
      </c>
      <c r="E87" s="162" t="s">
        <v>1302</v>
      </c>
      <c r="F87" s="164"/>
      <c r="G87" s="164"/>
      <c r="H87" s="162" t="s">
        <v>290</v>
      </c>
      <c r="I87" s="163"/>
    </row>
    <row r="88" spans="2:12" ht="55.15" customHeight="1" x14ac:dyDescent="0.15">
      <c r="B88" s="31"/>
      <c r="D88" s="78" t="s">
        <v>294</v>
      </c>
      <c r="E88" s="359">
        <v>800</v>
      </c>
      <c r="F88" s="89" t="s">
        <v>140</v>
      </c>
      <c r="G88" s="89"/>
      <c r="H88" s="359">
        <v>4</v>
      </c>
      <c r="I88" s="45" t="s">
        <v>1301</v>
      </c>
    </row>
    <row r="89" spans="2:12" ht="55.15" customHeight="1" x14ac:dyDescent="0.15">
      <c r="B89" s="31"/>
      <c r="C89" s="84"/>
      <c r="D89" s="79" t="s">
        <v>295</v>
      </c>
      <c r="E89" s="355">
        <v>700</v>
      </c>
      <c r="F89" s="67" t="s">
        <v>140</v>
      </c>
      <c r="G89" s="67"/>
      <c r="H89" s="355">
        <v>4</v>
      </c>
      <c r="I89" s="49" t="s">
        <v>288</v>
      </c>
    </row>
    <row r="90" spans="2:12" ht="55.15" customHeight="1" x14ac:dyDescent="0.15">
      <c r="B90" s="31"/>
      <c r="C90" s="84"/>
      <c r="D90" s="79" t="s">
        <v>296</v>
      </c>
      <c r="E90" s="355">
        <v>500</v>
      </c>
      <c r="F90" s="67" t="s">
        <v>140</v>
      </c>
      <c r="G90" s="67"/>
      <c r="H90" s="355">
        <v>2</v>
      </c>
      <c r="I90" s="49" t="s">
        <v>288</v>
      </c>
    </row>
    <row r="91" spans="2:12" ht="55.15" customHeight="1" x14ac:dyDescent="0.15">
      <c r="B91" s="31"/>
      <c r="C91" s="84"/>
      <c r="D91" s="79" t="s">
        <v>297</v>
      </c>
      <c r="E91" s="262"/>
      <c r="F91" s="67" t="s">
        <v>140</v>
      </c>
      <c r="G91" s="67"/>
      <c r="H91" s="262"/>
      <c r="I91" s="90" t="s">
        <v>288</v>
      </c>
    </row>
    <row r="92" spans="2:12" ht="55.15" customHeight="1" x14ac:dyDescent="0.15">
      <c r="B92" s="31"/>
      <c r="C92" s="85"/>
      <c r="D92" s="80" t="s">
        <v>298</v>
      </c>
      <c r="E92" s="267"/>
      <c r="F92" s="36" t="s">
        <v>140</v>
      </c>
      <c r="G92" s="36"/>
      <c r="H92" s="267"/>
      <c r="I92" s="91" t="s">
        <v>1289</v>
      </c>
    </row>
    <row r="93" spans="2:12" ht="55.15" customHeight="1" x14ac:dyDescent="0.15">
      <c r="B93" s="31"/>
      <c r="C93" s="71" t="s">
        <v>326</v>
      </c>
      <c r="D93" s="176"/>
      <c r="E93" s="35"/>
      <c r="F93" s="35"/>
      <c r="G93" s="35"/>
      <c r="H93" s="26"/>
      <c r="I93" s="38"/>
    </row>
    <row r="94" spans="2:12" ht="55.15" customHeight="1" x14ac:dyDescent="0.15">
      <c r="B94" s="31"/>
      <c r="C94" s="71"/>
      <c r="D94" s="788" t="s">
        <v>1288</v>
      </c>
      <c r="E94" s="556" t="s">
        <v>1282</v>
      </c>
      <c r="F94" s="34"/>
      <c r="G94" s="34"/>
      <c r="H94" s="34"/>
      <c r="I94" s="46"/>
    </row>
    <row r="95" spans="2:12" ht="55.15" customHeight="1" x14ac:dyDescent="0.15">
      <c r="B95" s="31"/>
      <c r="C95" s="71"/>
      <c r="D95" s="72" t="s">
        <v>1300</v>
      </c>
      <c r="E95" s="354" t="s">
        <v>1286</v>
      </c>
      <c r="F95" s="67"/>
      <c r="G95" s="67"/>
      <c r="H95" s="67"/>
      <c r="I95" s="49"/>
    </row>
    <row r="96" spans="2:12" ht="55.15" customHeight="1" x14ac:dyDescent="0.15">
      <c r="B96" s="31"/>
      <c r="C96" s="71"/>
      <c r="D96" s="72" t="s">
        <v>1285</v>
      </c>
      <c r="E96" s="354" t="s">
        <v>1284</v>
      </c>
      <c r="F96" s="67"/>
      <c r="G96" s="67"/>
      <c r="H96" s="67"/>
      <c r="I96" s="49"/>
    </row>
    <row r="97" spans="2:11" ht="55.15" customHeight="1" x14ac:dyDescent="0.15">
      <c r="B97" s="31"/>
      <c r="C97" s="71"/>
      <c r="D97" s="173" t="s">
        <v>1283</v>
      </c>
      <c r="E97" s="354" t="s">
        <v>1282</v>
      </c>
      <c r="F97" s="67"/>
      <c r="G97" s="67"/>
      <c r="H97" s="67"/>
      <c r="I97" s="49"/>
    </row>
    <row r="98" spans="2:11" ht="55.15" customHeight="1" x14ac:dyDescent="0.15">
      <c r="B98" s="31"/>
      <c r="C98" s="71"/>
      <c r="D98" s="72" t="s">
        <v>1299</v>
      </c>
      <c r="E98" s="354" t="s">
        <v>1281</v>
      </c>
      <c r="F98" s="67"/>
      <c r="G98" s="67"/>
      <c r="H98" s="67"/>
      <c r="I98" s="49"/>
    </row>
    <row r="99" spans="2:11" ht="55.15" customHeight="1" x14ac:dyDescent="0.15">
      <c r="B99" s="31"/>
      <c r="C99" s="71"/>
      <c r="D99" s="301" t="s">
        <v>1280</v>
      </c>
      <c r="E99" s="354" t="s">
        <v>1284</v>
      </c>
      <c r="F99" s="67"/>
      <c r="G99" s="67"/>
      <c r="H99" s="70"/>
      <c r="I99" s="315"/>
    </row>
    <row r="100" spans="2:11" ht="44.1" customHeight="1" x14ac:dyDescent="0.15">
      <c r="B100" s="31"/>
      <c r="C100" s="71" t="s">
        <v>312</v>
      </c>
      <c r="D100" s="739" t="s">
        <v>330</v>
      </c>
      <c r="E100" s="359" t="s">
        <v>22</v>
      </c>
      <c r="F100" s="89"/>
      <c r="G100" s="45"/>
      <c r="H100" s="296"/>
      <c r="I100" s="297"/>
    </row>
    <row r="101" spans="2:11" ht="44.1" customHeight="1" x14ac:dyDescent="0.15">
      <c r="B101" s="31"/>
      <c r="D101" s="555" t="s">
        <v>313</v>
      </c>
      <c r="E101" s="557">
        <v>49</v>
      </c>
      <c r="F101" s="89" t="s">
        <v>1291</v>
      </c>
      <c r="G101" s="45"/>
      <c r="H101" s="318"/>
      <c r="I101" s="181"/>
    </row>
    <row r="102" spans="2:11" ht="44.1" customHeight="1" x14ac:dyDescent="0.15">
      <c r="B102" s="31"/>
      <c r="C102" s="71"/>
      <c r="D102" s="73" t="s">
        <v>114</v>
      </c>
      <c r="E102" s="355">
        <v>3</v>
      </c>
      <c r="F102" s="70" t="s">
        <v>115</v>
      </c>
      <c r="G102" s="70"/>
      <c r="H102" s="263"/>
      <c r="I102" s="181"/>
    </row>
    <row r="103" spans="2:11" ht="44.1" customHeight="1" x14ac:dyDescent="0.15">
      <c r="B103" s="31"/>
      <c r="C103" s="71"/>
      <c r="D103" s="72" t="s">
        <v>116</v>
      </c>
      <c r="E103" s="261" t="s">
        <v>1277</v>
      </c>
      <c r="F103" s="67"/>
      <c r="G103" s="67"/>
      <c r="H103" s="262"/>
      <c r="I103" s="90"/>
    </row>
    <row r="104" spans="2:11" ht="44.1" customHeight="1" x14ac:dyDescent="0.15">
      <c r="B104" s="31"/>
      <c r="C104" s="71"/>
      <c r="D104" s="72" t="s">
        <v>118</v>
      </c>
      <c r="E104" s="261" t="s">
        <v>1277</v>
      </c>
      <c r="F104" s="67"/>
      <c r="G104" s="67"/>
      <c r="H104" s="262"/>
      <c r="I104" s="90"/>
    </row>
    <row r="105" spans="2:11" ht="44.1" customHeight="1" x14ac:dyDescent="0.15">
      <c r="B105" s="31"/>
      <c r="C105" s="71"/>
      <c r="D105" s="72" t="s">
        <v>57</v>
      </c>
      <c r="E105" s="299" t="s">
        <v>307</v>
      </c>
      <c r="F105" s="67"/>
      <c r="G105" s="67"/>
      <c r="H105" s="314"/>
      <c r="I105" s="90"/>
    </row>
    <row r="106" spans="2:11" ht="44.1" customHeight="1" x14ac:dyDescent="0.15">
      <c r="B106" s="31"/>
      <c r="C106" s="71"/>
      <c r="D106" s="71"/>
      <c r="E106" s="71"/>
      <c r="F106" s="71"/>
      <c r="G106" s="71"/>
      <c r="H106" s="71"/>
      <c r="I106" s="356"/>
      <c r="J106" s="71"/>
      <c r="K106" s="71"/>
    </row>
    <row r="107" spans="2:11" ht="40.15" customHeight="1" x14ac:dyDescent="0.15">
      <c r="B107" s="31"/>
      <c r="C107" s="71" t="s">
        <v>286</v>
      </c>
      <c r="D107" s="29" t="s">
        <v>135</v>
      </c>
      <c r="E107" s="355">
        <v>70</v>
      </c>
      <c r="F107" s="316" t="s">
        <v>1298</v>
      </c>
      <c r="G107" s="67"/>
      <c r="H107" s="262"/>
      <c r="I107" s="90"/>
    </row>
    <row r="108" spans="2:11" ht="42" x14ac:dyDescent="0.15">
      <c r="B108" s="31"/>
      <c r="C108" s="160"/>
      <c r="D108" s="161" t="s">
        <v>318</v>
      </c>
      <c r="E108" s="359">
        <v>1</v>
      </c>
      <c r="F108" s="89" t="s">
        <v>1275</v>
      </c>
      <c r="G108" s="89"/>
      <c r="H108" s="296"/>
      <c r="I108" s="297"/>
    </row>
    <row r="109" spans="2:11" ht="44.1" customHeight="1" x14ac:dyDescent="0.15">
      <c r="B109" s="31"/>
      <c r="D109" s="159" t="s">
        <v>317</v>
      </c>
      <c r="E109" s="162" t="s">
        <v>1274</v>
      </c>
      <c r="F109" s="164"/>
      <c r="G109" s="164"/>
      <c r="H109" s="162" t="s">
        <v>290</v>
      </c>
      <c r="I109" s="163"/>
    </row>
    <row r="110" spans="2:11" ht="55.15" customHeight="1" x14ac:dyDescent="0.15">
      <c r="B110" s="31"/>
      <c r="D110" s="78" t="s">
        <v>294</v>
      </c>
      <c r="E110" s="359">
        <v>300</v>
      </c>
      <c r="F110" s="34" t="s">
        <v>140</v>
      </c>
      <c r="G110" s="34"/>
      <c r="H110" s="359">
        <v>3</v>
      </c>
      <c r="I110" s="46" t="s">
        <v>288</v>
      </c>
    </row>
    <row r="111" spans="2:11" ht="55.15" customHeight="1" x14ac:dyDescent="0.15">
      <c r="B111" s="31"/>
      <c r="C111" s="84"/>
      <c r="D111" s="79" t="s">
        <v>295</v>
      </c>
      <c r="E111" s="262"/>
      <c r="F111" s="67" t="s">
        <v>140</v>
      </c>
      <c r="G111" s="67"/>
      <c r="H111" s="262"/>
      <c r="I111" s="90" t="s">
        <v>288</v>
      </c>
    </row>
    <row r="112" spans="2:11" ht="55.15" customHeight="1" x14ac:dyDescent="0.15">
      <c r="B112" s="31"/>
      <c r="C112" s="84"/>
      <c r="D112" s="79" t="s">
        <v>296</v>
      </c>
      <c r="E112" s="262"/>
      <c r="F112" s="67" t="s">
        <v>140</v>
      </c>
      <c r="G112" s="67"/>
      <c r="H112" s="262"/>
      <c r="I112" s="90" t="s">
        <v>288</v>
      </c>
    </row>
    <row r="113" spans="2:18" ht="55.15" customHeight="1" x14ac:dyDescent="0.15">
      <c r="B113" s="31"/>
      <c r="C113" s="84"/>
      <c r="D113" s="79" t="s">
        <v>297</v>
      </c>
      <c r="E113" s="262"/>
      <c r="F113" s="67" t="s">
        <v>140</v>
      </c>
      <c r="G113" s="67"/>
      <c r="H113" s="262"/>
      <c r="I113" s="90" t="s">
        <v>288</v>
      </c>
    </row>
    <row r="114" spans="2:18" ht="55.15" customHeight="1" x14ac:dyDescent="0.15">
      <c r="B114" s="31"/>
      <c r="C114" s="84"/>
      <c r="D114" s="86" t="s">
        <v>298</v>
      </c>
      <c r="E114" s="263"/>
      <c r="F114" s="70" t="s">
        <v>140</v>
      </c>
      <c r="G114" s="70"/>
      <c r="H114" s="263"/>
      <c r="I114" s="181" t="s">
        <v>288</v>
      </c>
    </row>
    <row r="115" spans="2:18" ht="40.15" customHeight="1" x14ac:dyDescent="0.15">
      <c r="B115" s="17"/>
      <c r="C115" s="75"/>
      <c r="D115" s="75"/>
      <c r="E115" s="26"/>
      <c r="F115" s="26"/>
      <c r="G115" s="26"/>
      <c r="H115" s="26"/>
      <c r="I115" s="26"/>
    </row>
    <row r="116" spans="2:18" ht="40.15" customHeight="1" x14ac:dyDescent="0.15">
      <c r="B116" s="61" t="s">
        <v>292</v>
      </c>
      <c r="C116" s="81"/>
      <c r="D116" s="41"/>
      <c r="E116" s="270"/>
      <c r="F116" s="270"/>
      <c r="G116" s="270"/>
      <c r="H116" s="270"/>
      <c r="I116" s="270"/>
    </row>
    <row r="117" spans="2:18" ht="44.1" customHeight="1" x14ac:dyDescent="0.15">
      <c r="B117" s="31"/>
      <c r="C117" s="179" t="s">
        <v>143</v>
      </c>
      <c r="D117" s="28" t="s">
        <v>144</v>
      </c>
      <c r="E117" s="360">
        <v>413</v>
      </c>
      <c r="F117" s="26" t="s">
        <v>110</v>
      </c>
      <c r="G117" s="38"/>
      <c r="H117" s="92"/>
      <c r="I117" s="93"/>
    </row>
    <row r="118" spans="2:18" ht="44.1" customHeight="1" x14ac:dyDescent="0.15">
      <c r="B118" s="31"/>
      <c r="C118" s="158" t="s">
        <v>1273</v>
      </c>
      <c r="D118" s="28" t="s">
        <v>334</v>
      </c>
      <c r="E118" s="360">
        <v>13</v>
      </c>
      <c r="F118" s="26" t="s">
        <v>115</v>
      </c>
      <c r="G118" s="38"/>
      <c r="H118" s="92"/>
      <c r="I118" s="93"/>
    </row>
    <row r="119" spans="2:18" ht="44.25" customHeight="1" x14ac:dyDescent="0.15">
      <c r="B119" s="31"/>
      <c r="C119" s="158"/>
      <c r="D119" s="77" t="s">
        <v>146</v>
      </c>
      <c r="E119" s="48">
        <v>413</v>
      </c>
      <c r="F119" s="26" t="s">
        <v>110</v>
      </c>
      <c r="G119" s="38"/>
      <c r="H119" s="92"/>
      <c r="I119" s="93"/>
    </row>
    <row r="120" spans="2:18" ht="140.1" customHeight="1" x14ac:dyDescent="0.15">
      <c r="B120" s="172"/>
      <c r="C120" s="76" t="s">
        <v>328</v>
      </c>
      <c r="D120" s="553" t="s">
        <v>377</v>
      </c>
      <c r="E120" s="353" t="s">
        <v>52</v>
      </c>
      <c r="F120" s="25"/>
      <c r="G120" s="25"/>
      <c r="H120" s="92"/>
      <c r="I120" s="93"/>
    </row>
    <row r="121" spans="2:18" ht="44.1" customHeight="1" x14ac:dyDescent="0.15">
      <c r="B121" s="31"/>
      <c r="C121" s="158"/>
      <c r="D121" s="77" t="s">
        <v>333</v>
      </c>
      <c r="E121" s="92"/>
      <c r="F121" s="26" t="s">
        <v>110</v>
      </c>
      <c r="G121" s="38"/>
      <c r="H121" s="92"/>
      <c r="I121" s="93"/>
    </row>
    <row r="122" spans="2:18" ht="100.15" customHeight="1" x14ac:dyDescent="0.15">
      <c r="B122" s="31"/>
      <c r="C122" s="32" t="s">
        <v>147</v>
      </c>
      <c r="D122" s="77" t="s">
        <v>148</v>
      </c>
      <c r="E122" s="360">
        <v>40</v>
      </c>
      <c r="F122" s="26" t="s">
        <v>110</v>
      </c>
      <c r="G122" s="38"/>
      <c r="H122" s="92"/>
      <c r="I122" s="93"/>
    </row>
    <row r="123" spans="2:18" ht="100.15" customHeight="1" x14ac:dyDescent="0.15">
      <c r="B123" s="31"/>
      <c r="C123" s="94" t="s">
        <v>150</v>
      </c>
      <c r="D123" s="77" t="s">
        <v>151</v>
      </c>
      <c r="E123" s="360">
        <v>2</v>
      </c>
      <c r="F123" s="26" t="s">
        <v>110</v>
      </c>
      <c r="G123" s="38"/>
      <c r="H123" s="92"/>
      <c r="I123" s="93"/>
    </row>
    <row r="124" spans="2:18" ht="44.1" customHeight="1" x14ac:dyDescent="0.15">
      <c r="B124" s="31"/>
      <c r="C124" s="32" t="s">
        <v>849</v>
      </c>
      <c r="D124" s="77" t="s">
        <v>1272</v>
      </c>
      <c r="E124" s="787">
        <v>411</v>
      </c>
      <c r="F124" s="26" t="s">
        <v>110</v>
      </c>
      <c r="G124" s="38"/>
      <c r="H124" s="92"/>
      <c r="I124" s="93"/>
    </row>
    <row r="125" spans="2:18" ht="100.15" customHeight="1" x14ac:dyDescent="0.15">
      <c r="B125" s="31"/>
      <c r="C125" s="95" t="s">
        <v>153</v>
      </c>
      <c r="D125" s="77" t="s">
        <v>1297</v>
      </c>
      <c r="E125" s="299">
        <f>E119-E123</f>
        <v>411</v>
      </c>
      <c r="F125" s="26" t="s">
        <v>110</v>
      </c>
      <c r="G125" s="38"/>
      <c r="H125" s="92"/>
      <c r="I125" s="93"/>
    </row>
    <row r="126" spans="2:18" ht="44.1" customHeight="1" x14ac:dyDescent="0.15">
      <c r="B126" s="53"/>
      <c r="C126" s="83"/>
      <c r="D126" s="77" t="s">
        <v>155</v>
      </c>
      <c r="E126" s="48">
        <f>-E122</f>
        <v>-40</v>
      </c>
      <c r="F126" s="26" t="s">
        <v>110</v>
      </c>
      <c r="G126" s="38"/>
      <c r="H126" s="92"/>
      <c r="I126" s="93"/>
    </row>
    <row r="127" spans="2:18" ht="40.15" customHeight="1" x14ac:dyDescent="0.15">
      <c r="C127" s="71"/>
      <c r="D127" s="14"/>
      <c r="E127" s="14"/>
      <c r="F127" s="14"/>
      <c r="G127" s="14"/>
      <c r="H127" s="14"/>
      <c r="I127" s="14"/>
      <c r="J127" s="14"/>
      <c r="K127" s="14"/>
      <c r="L127" s="14"/>
      <c r="M127" s="14"/>
      <c r="N127" s="14"/>
      <c r="O127" s="14"/>
      <c r="P127" s="14"/>
      <c r="Q127" s="14"/>
      <c r="R127" s="14"/>
    </row>
    <row r="128" spans="2:18" s="1" customFormat="1" ht="16.5" customHeight="1" x14ac:dyDescent="0.15"/>
    <row r="129" spans="4:4" x14ac:dyDescent="0.15">
      <c r="D129" s="24"/>
    </row>
    <row r="188" spans="1:20" s="24" customFormat="1" x14ac:dyDescent="0.15">
      <c r="A188" s="5"/>
      <c r="B188" s="5"/>
      <c r="C188" s="138"/>
      <c r="D188" s="137"/>
      <c r="J188" s="5"/>
      <c r="K188" s="5"/>
      <c r="L188" s="5"/>
      <c r="M188" s="5"/>
      <c r="N188" s="5"/>
      <c r="O188" s="5"/>
      <c r="P188" s="5"/>
      <c r="Q188" s="5"/>
      <c r="R188" s="5"/>
      <c r="S188" s="5"/>
      <c r="T188" s="5"/>
    </row>
    <row r="189" spans="1:20" s="24" customFormat="1" x14ac:dyDescent="0.15">
      <c r="A189" s="5"/>
      <c r="B189" s="5"/>
      <c r="C189" s="138"/>
      <c r="D189" s="137"/>
      <c r="J189" s="5"/>
      <c r="K189" s="5"/>
      <c r="L189" s="5"/>
      <c r="M189" s="5"/>
      <c r="N189" s="5"/>
      <c r="O189" s="5"/>
      <c r="P189" s="5"/>
      <c r="Q189" s="5"/>
      <c r="R189" s="5"/>
      <c r="S189" s="5"/>
      <c r="T189" s="5"/>
    </row>
    <row r="190" spans="1:20" s="24" customFormat="1" x14ac:dyDescent="0.15">
      <c r="A190" s="5"/>
      <c r="B190" s="5"/>
      <c r="C190" s="21"/>
      <c r="D190" s="5"/>
      <c r="J190" s="5"/>
      <c r="K190" s="5"/>
      <c r="L190" s="5"/>
      <c r="M190" s="5"/>
      <c r="N190" s="5"/>
      <c r="O190" s="5"/>
      <c r="P190" s="5"/>
      <c r="Q190" s="5"/>
      <c r="R190" s="5"/>
      <c r="S190" s="5"/>
      <c r="T190" s="5"/>
    </row>
  </sheetData>
  <sheetProtection algorithmName="SHA-512" hashValue="rcuG0UIx0lIqVwM+nsBd1jTTQi0prxvcDrPzeMhh+9cfTxJsrCww9ezIvr89a10ONBYYo2MC4yirkqbDronkHQ==" saltValue="NQ6o6kVcFDhm/oVJ2/BMnQ==" spinCount="100000" sheet="1" objects="1" scenarios="1"/>
  <dataConsolidate/>
  <phoneticPr fontId="2"/>
  <conditionalFormatting sqref="D72:D77">
    <cfRule type="expression" dxfId="101" priority="2">
      <formula>$E$154="増設となるため、接続検討から新規でお申し込みなおしください"</formula>
    </cfRule>
  </conditionalFormatting>
  <conditionalFormatting sqref="D94:D99">
    <cfRule type="expression" dxfId="100" priority="1">
      <formula>$E$154="増設となるため、接続検討から新規でお申し込みなおしください"</formula>
    </cfRule>
  </conditionalFormatting>
  <dataValidations count="11">
    <dataValidation type="custom" allowBlank="1" showInputMessage="1" showErrorMessage="1" error="・【（変更後）定格出力合計】 - 【最小自家消費電力】が1999.4以下（小数点以下を四捨五入して、2000kW以下）となるよう、定格出力等を再度ご確認の上、入力ください。_x000a_・【最小自家消費電力】は【最大自家消費電力】以下の値を入力ください。" sqref="E123" xr:uid="{00000000-0002-0000-0400-000000000000}">
      <formula1>AND(E119-E123&lt;=1999.4,E122&gt;=E123,E123&gt;=0)</formula1>
    </dataValidation>
    <dataValidation type="decimal" operator="greaterThanOrEqual" allowBlank="1" showInputMessage="1" showErrorMessage="1" error="-2000kW以下の場合は不備となります" sqref="E126" xr:uid="{00000000-0002-0000-0400-000001000000}">
      <formula1>-1999.4</formula1>
    </dataValidation>
    <dataValidation type="decimal" operator="lessThanOrEqual" allowBlank="1" showInputMessage="1" showErrorMessage="1" error="2000kW以上は特別高圧のお申込みとなります" sqref="E125" xr:uid="{00000000-0002-0000-0400-000002000000}">
      <formula1>1999.4</formula1>
    </dataValidation>
    <dataValidation type="decimal" operator="greaterThanOrEqual" allowBlank="1" showInputMessage="1" showErrorMessage="1" sqref="E85 E107:E108" xr:uid="{00000000-0002-0000-0400-000003000000}">
      <formula1>0</formula1>
    </dataValidation>
    <dataValidation type="whole" allowBlank="1" showInputMessage="1" showErrorMessage="1" error="4群以上異なる出力の_x000a_PCS/逆変換装置を設置予定の場合、_x000a_本書類では対応不可の為、_x000a_別途広域の申込書でお申込みください。" sqref="E70:E71 E78" xr:uid="{00000000-0002-0000-0400-000004000000}">
      <formula1>1</formula1>
      <formula2>3</formula2>
    </dataValidation>
    <dataValidation type="decimal" operator="greaterThanOrEqual" allowBlank="1" showInputMessage="1" showErrorMessage="1" error="0以上の数値を入力してください。_x000a_" sqref="E101 E79" xr:uid="{00000000-0002-0000-0400-000005000000}">
      <formula1>0</formula1>
    </dataValidation>
    <dataValidation type="whole" operator="greaterThan" allowBlank="1" showInputMessage="1" showErrorMessage="1" error="0より大きいの整数値を入力してください。_x000a_" sqref="H110:H114 E85 E80 H88:H101 E101:E102 E109:E114 E87:E93" xr:uid="{00000000-0002-0000-0400-000006000000}">
      <formula1>0</formula1>
    </dataValidation>
    <dataValidation type="custom" operator="greaterThanOrEqual" showInputMessage="1" showErrorMessage="1" error="【最大自家消費電力】は【最小自家消費電力】以上の値を入力ください。" sqref="E122" xr:uid="{00000000-0002-0000-0400-000007000000}">
      <formula1>AND(E122&gt;=E123,E122&gt;=0)</formula1>
    </dataValidation>
    <dataValidation type="whole" operator="lessThanOrEqual" allowBlank="1" showInputMessage="1" showErrorMessage="1" error="6種類以上の_x000a_パネル枚数構成の場合、_x000a_本書類では対応不可の為、_x000a_別途広域の申込書でお申込みください。" sqref="E86" xr:uid="{00000000-0002-0000-0400-000008000000}">
      <formula1>5</formula1>
    </dataValidation>
    <dataValidation type="whole" allowBlank="1" showInputMessage="1" showErrorMessage="1" error="パネル枚数別の直流発電設備群が6種類以上の場合、本申込書では対応不可ですので、別途広域の申込書でご提出ください。" sqref="E86" xr:uid="{00000000-0002-0000-0400-000009000000}">
      <formula1>1</formula1>
      <formula2>5</formula2>
    </dataValidation>
    <dataValidation type="whole" operator="lessThanOrEqual" allowBlank="1" showInputMessage="1" showErrorMessage="1" sqref="E86" xr:uid="{00000000-0002-0000-0400-00000A000000}">
      <formula1>5</formula1>
    </dataValidation>
  </dataValidations>
  <hyperlinks>
    <hyperlink ref="B1" location="はじめに!A1" display="＜はじめにへ" xr:uid="{00000000-0004-0000-0400-000000000000}"/>
    <hyperlink ref="B1:F1" location="入力シート!Print_Area" display="＜入力シートへ" xr:uid="{00000000-0004-0000-0400-000001000000}"/>
  </hyperlinks>
  <pageMargins left="0.7" right="0.7" top="0.75" bottom="0.75" header="0.3" footer="0.3"/>
  <pageSetup paperSize="9" scale="1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B000000}">
          <x14:formula1>
            <xm:f>'J:\005　第一（受付）チーム\【改訂】2025年_広域書式\【改訂】接続検討申込書\09.要否検討\再度）要否検討\13.新書式対応要否\HP資料\[【太陽光】youhikakunin_01.xlsx]プルダウン用'!#REF!</xm:f>
          </x14:formula1>
          <xm:sqref>E100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pageSetUpPr fitToPage="1"/>
  </sheetPr>
  <dimension ref="A1:DB72"/>
  <sheetViews>
    <sheetView showGridLines="0" showWhiteSpace="0" view="pageBreakPreview" zoomScale="80" zoomScaleNormal="80" zoomScaleSheetLayoutView="80" zoomScalePageLayoutView="85" workbookViewId="0">
      <pane ySplit="1" topLeftCell="A2" activePane="bottomLeft" state="frozen"/>
      <selection pane="bottomLeft" sqref="A1:E1"/>
    </sheetView>
  </sheetViews>
  <sheetFormatPr defaultColWidth="9" defaultRowHeight="13.5" x14ac:dyDescent="0.15"/>
  <cols>
    <col min="1" max="105" width="2" style="361" customWidth="1"/>
    <col min="106" max="106" width="4.125" style="361" customWidth="1"/>
    <col min="107" max="119" width="2" style="361" customWidth="1"/>
    <col min="120" max="16384" width="9" style="361"/>
  </cols>
  <sheetData>
    <row r="1" spans="1:106" ht="20.100000000000001" customHeight="1" x14ac:dyDescent="0.15">
      <c r="A1" s="1211" t="s">
        <v>164</v>
      </c>
      <c r="B1" s="1211"/>
      <c r="C1" s="1211"/>
      <c r="D1" s="1211"/>
      <c r="E1" s="1211"/>
      <c r="F1" s="729"/>
      <c r="G1" s="729"/>
      <c r="I1" s="362"/>
      <c r="J1" s="729"/>
      <c r="L1" s="729"/>
      <c r="N1" s="2"/>
      <c r="O1" s="2"/>
      <c r="P1" s="2" t="s">
        <v>926</v>
      </c>
      <c r="Q1" s="2"/>
      <c r="R1" s="2"/>
      <c r="S1" s="2"/>
      <c r="T1" s="363"/>
      <c r="U1" s="363"/>
      <c r="V1" s="2"/>
      <c r="W1" s="370"/>
      <c r="X1" s="364"/>
      <c r="Z1" s="675"/>
      <c r="AC1" s="676"/>
      <c r="AE1" s="730"/>
      <c r="AF1" s="730"/>
      <c r="AG1" s="730"/>
      <c r="AH1" s="730"/>
      <c r="AI1" s="730"/>
      <c r="AJ1" s="730"/>
      <c r="AK1" s="730"/>
      <c r="AL1" s="730"/>
      <c r="AN1" s="583"/>
      <c r="AO1" s="583"/>
      <c r="AP1" s="583"/>
      <c r="AQ1" s="583"/>
      <c r="AR1" s="583"/>
      <c r="AS1" s="583"/>
      <c r="AT1" s="583"/>
      <c r="AU1" s="583"/>
      <c r="AV1" s="583"/>
      <c r="AW1" s="583"/>
      <c r="AX1" s="583"/>
      <c r="AY1" s="583"/>
      <c r="AZ1" s="583"/>
      <c r="BA1" s="583"/>
      <c r="BB1" s="583"/>
      <c r="BC1" s="583"/>
      <c r="BD1" s="583"/>
      <c r="BE1" s="583"/>
      <c r="BF1" s="583"/>
      <c r="BG1" s="583"/>
      <c r="BH1" s="583"/>
      <c r="BI1" s="1215" t="s">
        <v>165</v>
      </c>
      <c r="BJ1" s="1215"/>
      <c r="BK1" s="1215"/>
      <c r="BL1" s="1215"/>
      <c r="BM1" s="1215"/>
      <c r="BN1" s="1215"/>
      <c r="BO1" s="1215"/>
      <c r="BP1" s="1215"/>
      <c r="BQ1" s="583"/>
      <c r="BR1" s="583"/>
      <c r="BS1" s="583"/>
      <c r="BT1" s="583"/>
      <c r="BU1" s="583"/>
      <c r="BV1" s="583"/>
      <c r="BW1" s="583"/>
      <c r="BX1" s="583"/>
      <c r="BY1" s="583"/>
      <c r="BZ1" s="583"/>
      <c r="CA1" s="583"/>
      <c r="CB1" s="583"/>
      <c r="CC1" s="583"/>
      <c r="CD1" s="583"/>
      <c r="CE1" s="583"/>
      <c r="CF1" s="583"/>
      <c r="CG1" s="583"/>
      <c r="CH1" s="583"/>
      <c r="CI1" s="583"/>
      <c r="CJ1" s="583"/>
      <c r="CK1" s="583"/>
      <c r="CL1" s="583"/>
      <c r="CM1" s="583"/>
      <c r="CN1" s="583"/>
      <c r="CO1" s="583"/>
      <c r="CP1" s="583"/>
      <c r="DB1" s="583"/>
    </row>
    <row r="2" spans="1:106" ht="20.100000000000001" customHeight="1" x14ac:dyDescent="0.15">
      <c r="A2" s="640"/>
      <c r="B2" s="1197" t="s">
        <v>405</v>
      </c>
      <c r="C2" s="1197"/>
      <c r="D2" s="1197"/>
      <c r="E2" s="1197"/>
      <c r="F2" s="1197"/>
      <c r="G2" s="1197"/>
      <c r="H2" s="1197"/>
      <c r="I2" s="1197"/>
      <c r="J2" s="1197"/>
      <c r="K2" s="1197"/>
      <c r="L2" s="593"/>
      <c r="M2" s="593"/>
      <c r="N2" s="593"/>
      <c r="O2" s="593"/>
      <c r="P2" s="593"/>
      <c r="Q2" s="593"/>
      <c r="R2" s="593"/>
      <c r="S2" s="593"/>
      <c r="T2" s="593"/>
      <c r="U2" s="593"/>
      <c r="V2" s="593"/>
      <c r="W2" s="593"/>
      <c r="X2" s="593"/>
      <c r="Y2" s="593"/>
      <c r="Z2" s="593"/>
      <c r="AA2" s="593"/>
      <c r="AB2" s="593"/>
      <c r="AC2" s="593"/>
      <c r="AD2" s="593"/>
      <c r="AE2" s="593"/>
      <c r="AF2" s="593"/>
      <c r="AG2" s="593"/>
      <c r="AH2" s="593"/>
      <c r="AI2" s="593"/>
      <c r="AJ2" s="593"/>
      <c r="AK2" s="593"/>
      <c r="AL2" s="593"/>
      <c r="AM2" s="593"/>
      <c r="AN2" s="593"/>
      <c r="AO2" s="593"/>
      <c r="AP2" s="593"/>
      <c r="AQ2" s="593"/>
      <c r="AR2" s="593"/>
      <c r="AS2" s="593"/>
      <c r="AT2" s="593"/>
      <c r="AU2" s="593"/>
      <c r="AV2" s="593"/>
      <c r="AW2" s="593"/>
      <c r="AX2" s="593"/>
      <c r="AY2" s="593"/>
      <c r="AZ2" s="593"/>
      <c r="BA2" s="593"/>
      <c r="BB2" s="593"/>
      <c r="BC2" s="593"/>
      <c r="BD2" s="593"/>
      <c r="BE2" s="1196" t="s">
        <v>404</v>
      </c>
      <c r="BF2" s="1196"/>
      <c r="BG2" s="1196"/>
      <c r="BH2" s="1196"/>
      <c r="BI2" s="1196"/>
      <c r="BJ2" s="1196"/>
      <c r="BK2" s="1196"/>
      <c r="BL2" s="1196"/>
      <c r="BM2" s="1196"/>
      <c r="BN2" s="1196"/>
      <c r="BO2" s="1196"/>
      <c r="BP2" s="593"/>
    </row>
    <row r="3" spans="1:106" ht="20.100000000000001" customHeight="1" x14ac:dyDescent="0.15">
      <c r="A3" s="640"/>
      <c r="B3" s="1197"/>
      <c r="C3" s="1197"/>
      <c r="D3" s="1197"/>
      <c r="E3" s="1197"/>
      <c r="F3" s="1197"/>
      <c r="G3" s="1197"/>
      <c r="H3" s="1197"/>
      <c r="I3" s="1197"/>
      <c r="J3" s="1197"/>
      <c r="K3" s="1197"/>
      <c r="L3" s="713"/>
      <c r="M3" s="593"/>
      <c r="N3" s="593"/>
      <c r="O3" s="593"/>
      <c r="P3" s="593"/>
      <c r="Q3" s="593"/>
      <c r="R3" s="1210"/>
      <c r="S3" s="1210"/>
      <c r="T3" s="1210"/>
      <c r="U3" s="1210"/>
      <c r="V3" s="1210"/>
      <c r="W3" s="1210"/>
      <c r="X3" s="1210"/>
      <c r="Y3" s="1210"/>
      <c r="Z3" s="593"/>
      <c r="AA3" s="593"/>
      <c r="AB3" s="593"/>
      <c r="AC3" s="593"/>
      <c r="AD3" s="593"/>
      <c r="AE3" s="593"/>
      <c r="AF3" s="593"/>
      <c r="AG3" s="593"/>
      <c r="AH3" s="593"/>
      <c r="AI3" s="593"/>
      <c r="AJ3" s="593"/>
      <c r="AK3" s="593"/>
      <c r="AL3" s="593"/>
      <c r="AM3" s="593"/>
      <c r="AN3" s="593"/>
      <c r="AO3" s="593"/>
      <c r="AP3" s="593"/>
      <c r="AQ3" s="593"/>
      <c r="AR3" s="593"/>
      <c r="AS3" s="593"/>
      <c r="AT3" s="593"/>
      <c r="AU3" s="593"/>
      <c r="AV3" s="593"/>
      <c r="AW3" s="593"/>
      <c r="AX3" s="593"/>
      <c r="AY3" s="593"/>
      <c r="AZ3" s="593"/>
      <c r="BA3" s="593"/>
      <c r="BB3" s="593"/>
      <c r="BC3" s="593"/>
      <c r="BD3" s="593"/>
      <c r="BE3" s="1196" t="s">
        <v>1148</v>
      </c>
      <c r="BF3" s="1196"/>
      <c r="BG3" s="1196"/>
      <c r="BH3" s="1196"/>
      <c r="BI3" s="1196"/>
      <c r="BJ3" s="1196"/>
      <c r="BK3" s="1196"/>
      <c r="BL3" s="1196"/>
      <c r="BM3" s="1196"/>
      <c r="BN3" s="1196"/>
      <c r="BO3" s="1196"/>
      <c r="BP3" s="593"/>
    </row>
    <row r="4" spans="1:106" ht="20.100000000000001" customHeight="1" x14ac:dyDescent="0.15">
      <c r="A4" s="640"/>
      <c r="B4" s="1197"/>
      <c r="C4" s="1197"/>
      <c r="D4" s="1197"/>
      <c r="E4" s="1197"/>
      <c r="F4" s="1197"/>
      <c r="G4" s="1197"/>
      <c r="H4" s="1197"/>
      <c r="I4" s="1197"/>
      <c r="J4" s="1197"/>
      <c r="K4" s="1197"/>
      <c r="L4" s="593"/>
      <c r="M4" s="593"/>
      <c r="N4" s="593"/>
      <c r="O4" s="593"/>
      <c r="P4" s="593"/>
      <c r="Q4" s="593"/>
      <c r="R4" s="593"/>
      <c r="S4" s="593"/>
      <c r="T4" s="593"/>
      <c r="U4" s="593"/>
      <c r="V4" s="593"/>
      <c r="W4" s="593"/>
      <c r="X4" s="593"/>
      <c r="Y4" s="593"/>
      <c r="Z4" s="593"/>
      <c r="AA4" s="593"/>
      <c r="AB4" s="593"/>
      <c r="AC4" s="593"/>
      <c r="AD4" s="593"/>
      <c r="AE4" s="593"/>
      <c r="AF4" s="593"/>
      <c r="AG4" s="593"/>
      <c r="AH4" s="593"/>
      <c r="AI4" s="593"/>
      <c r="AJ4" s="593"/>
      <c r="AK4" s="593"/>
      <c r="AL4" s="593"/>
      <c r="AM4" s="593"/>
      <c r="AN4" s="593"/>
      <c r="AO4" s="593"/>
      <c r="AP4" s="593"/>
      <c r="AQ4" s="593"/>
      <c r="AR4" s="593"/>
      <c r="AS4" s="593"/>
      <c r="AT4" s="593"/>
      <c r="AU4" s="593"/>
      <c r="AV4" s="593"/>
      <c r="AW4" s="593"/>
      <c r="AX4" s="593"/>
      <c r="AY4" s="593"/>
      <c r="AZ4" s="593"/>
      <c r="BA4" s="593"/>
      <c r="BB4" s="593"/>
      <c r="BC4" s="593"/>
      <c r="BD4" s="1198" t="str">
        <f>IF(入力シート!E10="","",入力シート!E10)</f>
        <v/>
      </c>
      <c r="BE4" s="1198"/>
      <c r="BF4" s="1198"/>
      <c r="BG4" s="1198"/>
      <c r="BH4" s="1198"/>
      <c r="BI4" s="1198"/>
      <c r="BJ4" s="1198"/>
      <c r="BK4" s="1198"/>
      <c r="BL4" s="1198"/>
      <c r="BM4" s="1198"/>
      <c r="BN4" s="1198"/>
      <c r="BO4" s="1198"/>
      <c r="BP4" s="593"/>
    </row>
    <row r="5" spans="1:106" ht="20.100000000000001" customHeight="1" x14ac:dyDescent="0.15">
      <c r="A5" s="640"/>
      <c r="B5" s="593"/>
      <c r="C5" s="593"/>
      <c r="D5" s="593"/>
      <c r="E5" s="593"/>
      <c r="F5" s="593"/>
      <c r="G5" s="593"/>
      <c r="H5" s="593"/>
      <c r="I5" s="593"/>
      <c r="J5" s="593"/>
      <c r="K5" s="593"/>
      <c r="L5" s="593"/>
      <c r="M5" s="593"/>
      <c r="N5" s="593"/>
      <c r="O5" s="593"/>
      <c r="P5" s="593"/>
      <c r="Q5" s="593"/>
      <c r="R5" s="593"/>
      <c r="S5" s="593"/>
      <c r="T5" s="593"/>
      <c r="U5" s="593"/>
      <c r="V5" s="593"/>
      <c r="W5" s="593"/>
      <c r="X5" s="593"/>
      <c r="Y5" s="593"/>
      <c r="Z5" s="593"/>
      <c r="AA5" s="593"/>
      <c r="AB5" s="593"/>
      <c r="AC5" s="593"/>
      <c r="AD5" s="593"/>
      <c r="AE5" s="593"/>
      <c r="AF5" s="593"/>
      <c r="AG5" s="593"/>
      <c r="AH5" s="593"/>
      <c r="AI5" s="593"/>
      <c r="AJ5" s="593"/>
      <c r="AK5" s="593"/>
      <c r="AL5" s="593"/>
      <c r="AM5" s="593"/>
      <c r="AN5" s="593"/>
      <c r="AO5" s="593"/>
      <c r="AP5" s="593"/>
      <c r="AQ5" s="593"/>
      <c r="AR5" s="593"/>
      <c r="AS5" s="593"/>
      <c r="AT5" s="593"/>
      <c r="AU5" s="593"/>
      <c r="AV5" s="593"/>
      <c r="AW5" s="593"/>
      <c r="AX5" s="593"/>
      <c r="AY5" s="593"/>
      <c r="AZ5" s="593"/>
      <c r="BA5" s="593"/>
      <c r="BB5" s="593"/>
      <c r="BC5" s="593"/>
      <c r="BD5" s="593"/>
      <c r="BE5" s="593"/>
      <c r="BF5" s="593"/>
      <c r="BG5" s="593"/>
      <c r="BH5" s="593"/>
      <c r="BI5" s="593"/>
      <c r="BJ5" s="593"/>
      <c r="BK5" s="593"/>
      <c r="BL5" s="593"/>
      <c r="BM5" s="593"/>
      <c r="BN5" s="593"/>
      <c r="BO5" s="593"/>
      <c r="BP5" s="593"/>
    </row>
    <row r="6" spans="1:106" ht="20.100000000000001" customHeight="1" x14ac:dyDescent="0.15">
      <c r="A6" s="640"/>
      <c r="B6" s="593"/>
      <c r="C6" s="593"/>
      <c r="D6" s="593"/>
      <c r="E6" s="593"/>
      <c r="F6" s="593"/>
      <c r="G6" s="593"/>
      <c r="H6" s="593"/>
      <c r="I6" s="593"/>
      <c r="J6" s="593"/>
      <c r="K6" s="593"/>
      <c r="L6" s="593"/>
      <c r="M6" s="593"/>
      <c r="N6" s="593"/>
      <c r="O6" s="593"/>
      <c r="P6" s="593"/>
      <c r="Q6" s="593"/>
      <c r="R6" s="593"/>
      <c r="S6" s="593"/>
      <c r="T6" s="1199" t="s">
        <v>1146</v>
      </c>
      <c r="U6" s="1199"/>
      <c r="V6" s="1199"/>
      <c r="W6" s="1199"/>
      <c r="X6" s="1199"/>
      <c r="Y6" s="1199"/>
      <c r="Z6" s="1199"/>
      <c r="AA6" s="1199"/>
      <c r="AB6" s="1199"/>
      <c r="AC6" s="1199"/>
      <c r="AD6" s="1199"/>
      <c r="AE6" s="1199"/>
      <c r="AF6" s="1199"/>
      <c r="AG6" s="1199"/>
      <c r="AH6" s="1199"/>
      <c r="AI6" s="1199"/>
      <c r="AJ6" s="1199"/>
      <c r="AK6" s="1199"/>
      <c r="AL6" s="1199"/>
      <c r="AM6" s="1199"/>
      <c r="AN6" s="1199"/>
      <c r="AO6" s="1199"/>
      <c r="AP6" s="1199"/>
      <c r="AQ6" s="1199"/>
      <c r="AR6" s="1199"/>
      <c r="AS6" s="1199"/>
      <c r="AT6" s="1199"/>
      <c r="AU6" s="1199"/>
      <c r="AV6" s="1199"/>
      <c r="AW6" s="1199"/>
      <c r="AX6" s="1199"/>
      <c r="AY6" s="593"/>
      <c r="AZ6" s="593"/>
      <c r="BA6" s="593"/>
      <c r="BB6" s="593"/>
      <c r="BC6" s="593"/>
      <c r="BD6" s="593"/>
      <c r="BE6" s="593"/>
      <c r="BF6" s="593"/>
      <c r="BG6" s="593"/>
      <c r="BH6" s="593"/>
      <c r="BI6" s="593"/>
      <c r="BJ6" s="593"/>
      <c r="BK6" s="593"/>
      <c r="BL6" s="593"/>
      <c r="BM6" s="593"/>
      <c r="BN6" s="593"/>
      <c r="BO6" s="593"/>
      <c r="BP6" s="593"/>
    </row>
    <row r="7" spans="1:106" ht="20.100000000000001" customHeight="1" x14ac:dyDescent="0.15">
      <c r="A7" s="640"/>
      <c r="B7" s="593"/>
      <c r="C7" s="593"/>
      <c r="D7" s="593"/>
      <c r="E7" s="593"/>
      <c r="F7" s="593"/>
      <c r="G7" s="593"/>
      <c r="H7" s="593"/>
      <c r="I7" s="593"/>
      <c r="J7" s="593"/>
      <c r="K7" s="593"/>
      <c r="L7" s="593"/>
      <c r="M7" s="593"/>
      <c r="N7" s="593"/>
      <c r="O7" s="593"/>
      <c r="P7" s="593"/>
      <c r="Q7" s="593"/>
      <c r="R7" s="593"/>
      <c r="S7" s="593"/>
      <c r="T7" s="1199"/>
      <c r="U7" s="1199"/>
      <c r="V7" s="1199"/>
      <c r="W7" s="1199"/>
      <c r="X7" s="1199"/>
      <c r="Y7" s="1199"/>
      <c r="Z7" s="1199"/>
      <c r="AA7" s="1199"/>
      <c r="AB7" s="1199"/>
      <c r="AC7" s="1199"/>
      <c r="AD7" s="1199"/>
      <c r="AE7" s="1199"/>
      <c r="AF7" s="1199"/>
      <c r="AG7" s="1199"/>
      <c r="AH7" s="1199"/>
      <c r="AI7" s="1199"/>
      <c r="AJ7" s="1199"/>
      <c r="AK7" s="1199"/>
      <c r="AL7" s="1199"/>
      <c r="AM7" s="1199"/>
      <c r="AN7" s="1199"/>
      <c r="AO7" s="1199"/>
      <c r="AP7" s="1199"/>
      <c r="AQ7" s="1199"/>
      <c r="AR7" s="1199"/>
      <c r="AS7" s="1199"/>
      <c r="AT7" s="1199"/>
      <c r="AU7" s="1199"/>
      <c r="AV7" s="1199"/>
      <c r="AW7" s="1199"/>
      <c r="AX7" s="1199"/>
      <c r="AY7" s="593"/>
      <c r="AZ7" s="593"/>
      <c r="BA7" s="593"/>
      <c r="BB7" s="593"/>
      <c r="BC7" s="593"/>
      <c r="BD7" s="593"/>
      <c r="BE7" s="593"/>
      <c r="BF7" s="593"/>
      <c r="BG7" s="593"/>
      <c r="BH7" s="593"/>
      <c r="BI7" s="593"/>
      <c r="BJ7" s="593"/>
      <c r="BK7" s="593"/>
      <c r="BL7" s="593"/>
      <c r="BM7" s="593"/>
      <c r="BN7" s="593"/>
      <c r="BO7" s="593"/>
      <c r="BP7" s="593"/>
    </row>
    <row r="8" spans="1:106" ht="20.100000000000001" customHeight="1" x14ac:dyDescent="0.15">
      <c r="A8" s="640"/>
      <c r="B8" s="593"/>
      <c r="C8" s="593"/>
      <c r="D8" s="593"/>
      <c r="E8" s="593"/>
      <c r="F8" s="593"/>
      <c r="G8" s="593"/>
      <c r="H8" s="593"/>
      <c r="I8" s="593"/>
      <c r="J8" s="593"/>
      <c r="K8" s="593"/>
      <c r="L8" s="593"/>
      <c r="M8" s="593"/>
      <c r="N8" s="593"/>
      <c r="O8" s="593"/>
      <c r="P8" s="593"/>
      <c r="Q8" s="593"/>
      <c r="R8" s="593"/>
      <c r="S8" s="593"/>
      <c r="T8" s="593"/>
      <c r="U8" s="593"/>
      <c r="V8" s="593"/>
      <c r="W8" s="593"/>
      <c r="X8" s="593"/>
      <c r="Y8" s="593"/>
      <c r="Z8" s="593"/>
      <c r="AA8" s="593"/>
      <c r="AB8" s="593"/>
      <c r="AC8" s="593"/>
      <c r="AD8" s="593"/>
      <c r="AE8" s="593"/>
      <c r="AF8" s="593"/>
      <c r="AG8" s="593"/>
      <c r="AH8" s="593"/>
      <c r="AI8" s="593"/>
      <c r="AJ8" s="593"/>
      <c r="AK8" s="593"/>
      <c r="AL8" s="593"/>
      <c r="AM8" s="593"/>
      <c r="AN8" s="593"/>
      <c r="AO8" s="593"/>
      <c r="AP8" s="593"/>
      <c r="AQ8" s="593"/>
      <c r="AR8" s="593"/>
      <c r="AS8" s="593"/>
      <c r="AT8" s="593"/>
      <c r="AU8" s="593"/>
      <c r="AV8" s="593"/>
      <c r="AW8" s="593"/>
      <c r="AX8" s="593"/>
      <c r="AY8" s="593"/>
      <c r="AZ8" s="593"/>
      <c r="BA8" s="593"/>
      <c r="BB8" s="593"/>
      <c r="BC8" s="593"/>
      <c r="BD8" s="593"/>
      <c r="BE8" s="593"/>
      <c r="BF8" s="593"/>
      <c r="BG8" s="593"/>
      <c r="BH8" s="593"/>
      <c r="BI8" s="593"/>
      <c r="BJ8" s="593"/>
      <c r="BK8" s="593"/>
      <c r="BL8" s="593"/>
      <c r="BM8" s="593"/>
      <c r="BN8" s="593"/>
      <c r="BO8" s="593"/>
      <c r="BP8" s="593"/>
    </row>
    <row r="9" spans="1:106" ht="20.100000000000001" customHeight="1" x14ac:dyDescent="0.15">
      <c r="A9" s="640"/>
      <c r="B9" s="1200" t="s">
        <v>879</v>
      </c>
      <c r="C9" s="1200"/>
      <c r="D9" s="1200"/>
      <c r="E9" s="1200"/>
      <c r="F9" s="1200"/>
      <c r="G9" s="1200"/>
      <c r="H9" s="1200"/>
      <c r="I9" s="1200"/>
      <c r="J9" s="1200"/>
      <c r="K9" s="1200"/>
      <c r="L9" s="1200"/>
      <c r="M9" s="1200"/>
      <c r="N9" s="1200"/>
      <c r="O9" s="1200"/>
      <c r="P9" s="1200"/>
      <c r="Q9" s="1200"/>
      <c r="R9" s="1200"/>
      <c r="S9" s="1201" t="s">
        <v>406</v>
      </c>
      <c r="T9" s="1201"/>
      <c r="U9" s="1201"/>
      <c r="V9" s="1201"/>
      <c r="W9" s="593"/>
      <c r="X9" s="593"/>
      <c r="Y9" s="593"/>
      <c r="Z9" s="593"/>
      <c r="AA9" s="593"/>
      <c r="AB9" s="593"/>
      <c r="AC9" s="593"/>
      <c r="AD9" s="593"/>
      <c r="AE9" s="593"/>
      <c r="AF9" s="593"/>
      <c r="AG9" s="593"/>
      <c r="AH9" s="593"/>
      <c r="AI9" s="593"/>
      <c r="AJ9" s="593"/>
      <c r="AK9" s="593"/>
      <c r="AL9" s="593"/>
      <c r="AM9" s="593"/>
      <c r="AN9" s="593"/>
      <c r="AO9" s="593"/>
      <c r="AP9" s="593"/>
      <c r="AQ9" s="593"/>
      <c r="AR9" s="593"/>
      <c r="AS9" s="593"/>
      <c r="AT9" s="593"/>
      <c r="AU9" s="593"/>
      <c r="AV9" s="593"/>
      <c r="AW9" s="593"/>
      <c r="AX9" s="593"/>
      <c r="AY9" s="593"/>
      <c r="AZ9" s="593"/>
      <c r="BA9" s="593"/>
      <c r="BB9" s="593"/>
      <c r="BC9" s="593"/>
      <c r="BD9" s="593"/>
      <c r="BE9" s="593"/>
      <c r="BF9" s="593"/>
      <c r="BG9" s="593"/>
      <c r="BH9" s="593"/>
      <c r="BI9" s="593"/>
      <c r="BJ9" s="593"/>
      <c r="BK9" s="593"/>
      <c r="BL9" s="593"/>
      <c r="BM9" s="593"/>
      <c r="BN9" s="593"/>
      <c r="BO9" s="593"/>
      <c r="BP9" s="593"/>
    </row>
    <row r="10" spans="1:106" ht="20.100000000000001" customHeight="1" x14ac:dyDescent="0.15">
      <c r="A10" s="640"/>
      <c r="B10" s="593"/>
      <c r="C10" s="593"/>
      <c r="D10" s="593"/>
      <c r="E10" s="593"/>
      <c r="F10" s="593"/>
      <c r="G10" s="593"/>
      <c r="H10" s="593"/>
      <c r="I10" s="593"/>
      <c r="J10" s="593"/>
      <c r="K10" s="593"/>
      <c r="L10" s="593"/>
      <c r="M10" s="593"/>
      <c r="N10" s="593"/>
      <c r="O10" s="593"/>
      <c r="P10" s="593"/>
      <c r="Q10" s="593"/>
      <c r="R10" s="593"/>
      <c r="S10" s="593"/>
      <c r="T10" s="593"/>
      <c r="U10" s="593"/>
      <c r="V10" s="593"/>
      <c r="W10" s="593"/>
      <c r="X10" s="593"/>
      <c r="Y10" s="593"/>
      <c r="Z10" s="593"/>
      <c r="AA10" s="593"/>
      <c r="AB10" s="593"/>
      <c r="AC10" s="593"/>
      <c r="AD10" s="593"/>
      <c r="AE10" s="593"/>
      <c r="AF10" s="593"/>
      <c r="AG10" s="593"/>
      <c r="AH10" s="593"/>
      <c r="AI10" s="593"/>
      <c r="AJ10" s="593"/>
      <c r="AK10" s="593"/>
      <c r="AL10" s="593"/>
      <c r="AM10" s="593"/>
      <c r="AN10" s="593"/>
      <c r="AO10" s="593"/>
      <c r="AP10" s="593"/>
      <c r="AQ10" s="593"/>
      <c r="AR10" s="593"/>
      <c r="AS10" s="593"/>
      <c r="AT10" s="593"/>
      <c r="AU10" s="593"/>
      <c r="AV10" s="593"/>
      <c r="AW10" s="593"/>
      <c r="AX10" s="593"/>
      <c r="AY10" s="593"/>
      <c r="AZ10" s="593"/>
      <c r="BA10" s="593"/>
      <c r="BB10" s="593"/>
      <c r="BC10" s="593"/>
      <c r="BD10" s="593"/>
      <c r="BE10" s="593"/>
      <c r="BF10" s="593"/>
      <c r="BG10" s="593"/>
      <c r="BH10" s="593"/>
      <c r="BI10" s="593"/>
      <c r="BJ10" s="593"/>
      <c r="BK10" s="593"/>
      <c r="BL10" s="593"/>
      <c r="BM10" s="593"/>
      <c r="BN10" s="593"/>
      <c r="BO10" s="593"/>
      <c r="BP10" s="593"/>
    </row>
    <row r="11" spans="1:106" ht="20.100000000000001" customHeight="1" x14ac:dyDescent="0.15">
      <c r="A11" s="640"/>
      <c r="B11" s="1202" t="s">
        <v>1147</v>
      </c>
      <c r="C11" s="1202"/>
      <c r="D11" s="1202"/>
      <c r="E11" s="1202"/>
      <c r="F11" s="1202"/>
      <c r="G11" s="1202"/>
      <c r="H11" s="1202"/>
      <c r="I11" s="1202"/>
      <c r="J11" s="1202"/>
      <c r="K11" s="1202"/>
      <c r="L11" s="1202"/>
      <c r="M11" s="1202"/>
      <c r="N11" s="1202"/>
      <c r="O11" s="1202"/>
      <c r="P11" s="1202"/>
      <c r="Q11" s="1202"/>
      <c r="R11" s="1202"/>
      <c r="S11" s="1202"/>
      <c r="T11" s="1202"/>
      <c r="U11" s="1202"/>
      <c r="V11" s="1202"/>
      <c r="W11" s="1202"/>
      <c r="X11" s="1202"/>
      <c r="Y11" s="1202"/>
      <c r="Z11" s="1202"/>
      <c r="AA11" s="1202"/>
      <c r="AB11" s="1202"/>
      <c r="AC11" s="1202"/>
      <c r="AD11" s="1202"/>
      <c r="AE11" s="1202"/>
      <c r="AF11" s="1202"/>
      <c r="AG11" s="1202"/>
      <c r="AH11" s="1202"/>
      <c r="AI11" s="1202"/>
      <c r="AJ11" s="1202"/>
      <c r="AK11" s="1202"/>
      <c r="AL11" s="1202"/>
      <c r="AM11" s="1202"/>
      <c r="AN11" s="1202"/>
      <c r="AO11" s="1202"/>
      <c r="AP11" s="1202"/>
      <c r="AQ11" s="1202"/>
      <c r="AR11" s="1202"/>
      <c r="AS11" s="1202"/>
      <c r="AT11" s="1202"/>
      <c r="AU11" s="1202"/>
      <c r="AV11" s="1202"/>
      <c r="AW11" s="1202"/>
      <c r="AX11" s="1202"/>
      <c r="AY11" s="1202"/>
      <c r="AZ11" s="1202"/>
      <c r="BA11" s="1202"/>
      <c r="BB11" s="1202"/>
      <c r="BC11" s="1202"/>
      <c r="BD11" s="1202"/>
      <c r="BE11" s="1202"/>
      <c r="BF11" s="1202"/>
      <c r="BG11" s="1202"/>
      <c r="BH11" s="1202"/>
      <c r="BI11" s="1202"/>
      <c r="BJ11" s="1202"/>
      <c r="BK11" s="1202"/>
      <c r="BL11" s="1202"/>
      <c r="BM11" s="1202"/>
      <c r="BN11" s="1202"/>
      <c r="BO11" s="1202"/>
      <c r="BP11" s="1202"/>
    </row>
    <row r="12" spans="1:106" ht="20.100000000000001" customHeight="1" x14ac:dyDescent="0.15">
      <c r="A12" s="640"/>
      <c r="B12" s="1202"/>
      <c r="C12" s="1202"/>
      <c r="D12" s="1202"/>
      <c r="E12" s="1202"/>
      <c r="F12" s="1202"/>
      <c r="G12" s="1202"/>
      <c r="H12" s="1202"/>
      <c r="I12" s="1202"/>
      <c r="J12" s="1202"/>
      <c r="K12" s="1202"/>
      <c r="L12" s="1202"/>
      <c r="M12" s="1202"/>
      <c r="N12" s="1202"/>
      <c r="O12" s="1202"/>
      <c r="P12" s="1202"/>
      <c r="Q12" s="1202"/>
      <c r="R12" s="1202"/>
      <c r="S12" s="1202"/>
      <c r="T12" s="1202"/>
      <c r="U12" s="1202"/>
      <c r="V12" s="1202"/>
      <c r="W12" s="1202"/>
      <c r="X12" s="1202"/>
      <c r="Y12" s="1202"/>
      <c r="Z12" s="1202"/>
      <c r="AA12" s="1202"/>
      <c r="AB12" s="1202"/>
      <c r="AC12" s="1202"/>
      <c r="AD12" s="1202"/>
      <c r="AE12" s="1202"/>
      <c r="AF12" s="1202"/>
      <c r="AG12" s="1202"/>
      <c r="AH12" s="1202"/>
      <c r="AI12" s="1202"/>
      <c r="AJ12" s="1202"/>
      <c r="AK12" s="1202"/>
      <c r="AL12" s="1202"/>
      <c r="AM12" s="1202"/>
      <c r="AN12" s="1202"/>
      <c r="AO12" s="1202"/>
      <c r="AP12" s="1202"/>
      <c r="AQ12" s="1202"/>
      <c r="AR12" s="1202"/>
      <c r="AS12" s="1202"/>
      <c r="AT12" s="1202"/>
      <c r="AU12" s="1202"/>
      <c r="AV12" s="1202"/>
      <c r="AW12" s="1202"/>
      <c r="AX12" s="1202"/>
      <c r="AY12" s="1202"/>
      <c r="AZ12" s="1202"/>
      <c r="BA12" s="1202"/>
      <c r="BB12" s="1202"/>
      <c r="BC12" s="1202"/>
      <c r="BD12" s="1202"/>
      <c r="BE12" s="1202"/>
      <c r="BF12" s="1202"/>
      <c r="BG12" s="1202"/>
      <c r="BH12" s="1202"/>
      <c r="BI12" s="1202"/>
      <c r="BJ12" s="1202"/>
      <c r="BK12" s="1202"/>
      <c r="BL12" s="1202"/>
      <c r="BM12" s="1202"/>
      <c r="BN12" s="1202"/>
      <c r="BO12" s="1202"/>
      <c r="BP12" s="1202"/>
    </row>
    <row r="13" spans="1:106" ht="20.100000000000001" customHeight="1" x14ac:dyDescent="0.15">
      <c r="A13" s="640"/>
      <c r="B13" s="593"/>
      <c r="C13" s="593"/>
      <c r="D13" s="593"/>
      <c r="E13" s="593"/>
      <c r="F13" s="593"/>
      <c r="G13" s="593"/>
      <c r="H13" s="593"/>
      <c r="I13" s="593"/>
      <c r="J13" s="593"/>
      <c r="K13" s="593"/>
      <c r="L13" s="593"/>
      <c r="M13" s="593"/>
      <c r="N13" s="593"/>
      <c r="O13" s="593"/>
      <c r="P13" s="593"/>
      <c r="Q13" s="593"/>
      <c r="R13" s="593"/>
      <c r="S13" s="593"/>
      <c r="T13" s="593"/>
      <c r="U13" s="593"/>
      <c r="V13" s="593"/>
      <c r="W13" s="593"/>
      <c r="X13" s="593"/>
      <c r="Y13" s="593"/>
      <c r="Z13" s="593"/>
      <c r="AA13" s="593"/>
      <c r="AB13" s="593"/>
      <c r="AC13" s="593"/>
      <c r="AD13" s="593"/>
      <c r="AE13" s="593"/>
      <c r="AF13" s="593"/>
      <c r="AG13" s="593"/>
      <c r="AH13" s="593"/>
      <c r="AI13" s="593"/>
      <c r="AJ13" s="593"/>
      <c r="AK13" s="593"/>
      <c r="AL13" s="593"/>
      <c r="AM13" s="593"/>
      <c r="AN13" s="593"/>
      <c r="AO13" s="593"/>
      <c r="AP13" s="593"/>
      <c r="AQ13" s="593"/>
      <c r="AR13" s="593"/>
      <c r="AS13" s="593"/>
      <c r="AT13" s="593"/>
      <c r="AU13" s="593"/>
      <c r="AV13" s="593"/>
      <c r="AW13" s="593"/>
      <c r="AX13" s="593"/>
      <c r="AY13" s="593"/>
      <c r="AZ13" s="593"/>
      <c r="BA13" s="593"/>
      <c r="BB13" s="593"/>
      <c r="BC13" s="593"/>
      <c r="BD13" s="593"/>
      <c r="BE13" s="593"/>
      <c r="BF13" s="593"/>
      <c r="BG13" s="593"/>
      <c r="BH13" s="593"/>
      <c r="BI13" s="593"/>
      <c r="BJ13" s="593"/>
      <c r="BK13" s="593"/>
      <c r="BL13" s="593"/>
      <c r="BM13" s="593"/>
      <c r="BN13" s="593"/>
      <c r="BO13" s="593"/>
      <c r="BP13" s="593"/>
    </row>
    <row r="14" spans="1:106" ht="20.100000000000001" customHeight="1" x14ac:dyDescent="0.15">
      <c r="A14" s="640"/>
      <c r="B14" s="593"/>
      <c r="C14" s="593"/>
      <c r="D14" s="593"/>
      <c r="E14" s="593"/>
      <c r="F14" s="593"/>
      <c r="G14" s="593"/>
      <c r="H14" s="593"/>
      <c r="I14" s="593"/>
      <c r="J14" s="593"/>
      <c r="K14" s="593"/>
      <c r="L14" s="593"/>
      <c r="M14" s="593"/>
      <c r="N14" s="593"/>
      <c r="O14" s="593"/>
      <c r="P14" s="593"/>
      <c r="Q14" s="593"/>
      <c r="R14" s="593"/>
      <c r="S14" s="593"/>
      <c r="T14" s="593"/>
      <c r="U14" s="593"/>
      <c r="V14" s="593"/>
      <c r="W14" s="593"/>
      <c r="X14" s="593"/>
      <c r="Y14" s="593"/>
      <c r="Z14" s="593"/>
      <c r="AA14" s="593"/>
      <c r="AB14" s="593"/>
      <c r="AC14" s="593"/>
      <c r="AD14" s="593"/>
      <c r="AE14" s="593"/>
      <c r="AF14" s="593"/>
      <c r="AG14" s="593"/>
      <c r="AH14" s="593"/>
      <c r="AI14" s="593"/>
      <c r="AJ14" s="638" t="s">
        <v>407</v>
      </c>
      <c r="AK14" s="639"/>
      <c r="AL14" s="639"/>
      <c r="AM14" s="639"/>
      <c r="AN14" s="639"/>
      <c r="AO14" s="639"/>
      <c r="AP14" s="639"/>
      <c r="AQ14" s="593"/>
      <c r="AR14" s="593"/>
      <c r="AS14" s="593"/>
      <c r="AT14" s="593"/>
      <c r="AU14" s="593"/>
      <c r="AV14" s="593"/>
      <c r="AW14" s="593"/>
      <c r="AX14" s="593"/>
      <c r="AY14" s="593"/>
      <c r="AZ14" s="593"/>
      <c r="BA14" s="593"/>
      <c r="BB14" s="593"/>
      <c r="BC14" s="593"/>
      <c r="BD14" s="593"/>
      <c r="BE14" s="593"/>
      <c r="BF14" s="593"/>
      <c r="BG14" s="593"/>
      <c r="BH14" s="593"/>
      <c r="BI14" s="593"/>
      <c r="BJ14" s="593"/>
      <c r="BK14" s="593"/>
      <c r="BL14" s="593"/>
      <c r="BM14" s="593"/>
      <c r="BN14" s="593"/>
      <c r="BO14" s="593"/>
      <c r="BP14" s="593"/>
    </row>
    <row r="15" spans="1:106" ht="20.100000000000001" customHeight="1" x14ac:dyDescent="0.15">
      <c r="A15" s="640"/>
      <c r="B15" s="593"/>
      <c r="C15" s="593"/>
      <c r="D15" s="593"/>
      <c r="E15" s="593"/>
      <c r="F15" s="593"/>
      <c r="G15" s="593"/>
      <c r="H15" s="593"/>
      <c r="I15" s="593"/>
      <c r="J15" s="593"/>
      <c r="K15" s="593"/>
      <c r="L15" s="593"/>
      <c r="M15" s="593"/>
      <c r="N15" s="593"/>
      <c r="O15" s="593"/>
      <c r="P15" s="593"/>
      <c r="Q15" s="593"/>
      <c r="R15" s="593"/>
      <c r="S15" s="593"/>
      <c r="T15" s="593"/>
      <c r="U15" s="593"/>
      <c r="V15" s="593"/>
      <c r="W15" s="593"/>
      <c r="X15" s="593"/>
      <c r="Y15" s="593"/>
      <c r="Z15" s="593"/>
      <c r="AA15" s="593"/>
      <c r="AB15" s="593"/>
      <c r="AC15" s="593"/>
      <c r="AD15" s="593"/>
      <c r="AE15" s="593"/>
      <c r="AF15" s="593"/>
      <c r="AG15" s="593"/>
      <c r="AH15" s="593"/>
      <c r="AI15" s="593"/>
      <c r="AJ15" s="593"/>
      <c r="AK15" s="593"/>
      <c r="AL15" s="593"/>
      <c r="AM15" s="593"/>
      <c r="AN15" s="593"/>
      <c r="AO15" s="593"/>
      <c r="AP15" s="1203" t="s">
        <v>408</v>
      </c>
      <c r="AQ15" s="1203"/>
      <c r="AR15" s="1203"/>
      <c r="AS15" s="1203"/>
      <c r="AT15" s="1203"/>
      <c r="AU15" s="1203"/>
      <c r="AV15" s="584" t="s">
        <v>409</v>
      </c>
      <c r="AW15" s="1209" t="str">
        <f>IF(入力シート!E12="","",入力シート!E12)</f>
        <v/>
      </c>
      <c r="AX15" s="1209"/>
      <c r="AY15" s="1209"/>
      <c r="AZ15" s="1209"/>
      <c r="BA15" s="1209"/>
      <c r="BB15" s="1209"/>
      <c r="BC15" s="584"/>
      <c r="BD15" s="1205"/>
      <c r="BE15" s="1205"/>
      <c r="BF15" s="1205"/>
      <c r="BG15" s="1205"/>
      <c r="BH15" s="1205"/>
      <c r="BI15" s="1206"/>
      <c r="BJ15" s="1206"/>
      <c r="BK15" s="1206"/>
      <c r="BL15" s="1206"/>
      <c r="BM15" s="1206"/>
      <c r="BN15" s="1206"/>
      <c r="BO15" s="1206"/>
      <c r="BP15" s="1206"/>
    </row>
    <row r="16" spans="1:106" ht="20.100000000000001" customHeight="1" x14ac:dyDescent="0.15">
      <c r="A16" s="640"/>
      <c r="B16" s="593"/>
      <c r="C16" s="593"/>
      <c r="D16" s="593"/>
      <c r="E16" s="593"/>
      <c r="F16" s="593"/>
      <c r="G16" s="593"/>
      <c r="H16" s="593"/>
      <c r="I16" s="593"/>
      <c r="J16" s="593"/>
      <c r="K16" s="593"/>
      <c r="L16" s="593"/>
      <c r="M16" s="593"/>
      <c r="N16" s="593"/>
      <c r="O16" s="593"/>
      <c r="P16" s="593"/>
      <c r="Q16" s="593"/>
      <c r="R16" s="593"/>
      <c r="S16" s="593"/>
      <c r="T16" s="593"/>
      <c r="U16" s="593"/>
      <c r="V16" s="593"/>
      <c r="W16" s="593"/>
      <c r="X16" s="593"/>
      <c r="Y16" s="593"/>
      <c r="Z16" s="593"/>
      <c r="AA16" s="593"/>
      <c r="AB16" s="593"/>
      <c r="AC16" s="593"/>
      <c r="AD16" s="593"/>
      <c r="AE16" s="593"/>
      <c r="AF16" s="593"/>
      <c r="AG16" s="593"/>
      <c r="AH16" s="593"/>
      <c r="AI16" s="593"/>
      <c r="AJ16" s="593"/>
      <c r="AK16" s="593"/>
      <c r="AL16" s="593"/>
      <c r="AM16" s="593"/>
      <c r="AN16" s="593"/>
      <c r="AO16" s="593"/>
      <c r="AP16" s="1203"/>
      <c r="AQ16" s="1203"/>
      <c r="AR16" s="1203"/>
      <c r="AS16" s="1203"/>
      <c r="AT16" s="1203"/>
      <c r="AU16" s="1203"/>
      <c r="AV16" s="1207" t="str">
        <f>IF(OR(入力シート!E13="",入力シート!E14=""),"",入力シート!E13&amp;入力シート!E14)</f>
        <v/>
      </c>
      <c r="AW16" s="1207"/>
      <c r="AX16" s="1207"/>
      <c r="AY16" s="1207"/>
      <c r="AZ16" s="1207"/>
      <c r="BA16" s="1207"/>
      <c r="BB16" s="1207"/>
      <c r="BC16" s="1207"/>
      <c r="BD16" s="1207"/>
      <c r="BE16" s="1207"/>
      <c r="BF16" s="1207"/>
      <c r="BG16" s="1207"/>
      <c r="BH16" s="1207"/>
      <c r="BI16" s="1207"/>
      <c r="BJ16" s="1207"/>
      <c r="BK16" s="1207"/>
      <c r="BL16" s="1207"/>
      <c r="BM16" s="1207"/>
      <c r="BN16" s="1207"/>
      <c r="BO16" s="1207"/>
      <c r="BP16" s="584"/>
    </row>
    <row r="17" spans="1:68" ht="20.100000000000001" customHeight="1" x14ac:dyDescent="0.15">
      <c r="A17" s="640"/>
      <c r="B17" s="593"/>
      <c r="C17" s="593"/>
      <c r="D17" s="593"/>
      <c r="E17" s="593"/>
      <c r="F17" s="593"/>
      <c r="G17" s="593"/>
      <c r="H17" s="593"/>
      <c r="I17" s="593"/>
      <c r="J17" s="593"/>
      <c r="K17" s="593"/>
      <c r="L17" s="593"/>
      <c r="M17" s="593"/>
      <c r="N17" s="593"/>
      <c r="O17" s="593"/>
      <c r="P17" s="593"/>
      <c r="Q17" s="593"/>
      <c r="R17" s="593"/>
      <c r="S17" s="593"/>
      <c r="T17" s="593"/>
      <c r="U17" s="593"/>
      <c r="V17" s="593"/>
      <c r="W17" s="593"/>
      <c r="X17" s="593"/>
      <c r="Y17" s="593"/>
      <c r="Z17" s="593"/>
      <c r="AA17" s="593"/>
      <c r="AB17" s="593"/>
      <c r="AC17" s="593"/>
      <c r="AD17" s="593"/>
      <c r="AE17" s="593"/>
      <c r="AF17" s="593"/>
      <c r="AG17" s="593"/>
      <c r="AH17" s="593"/>
      <c r="AI17" s="593"/>
      <c r="AJ17" s="593"/>
      <c r="AK17" s="593"/>
      <c r="AL17" s="593"/>
      <c r="AM17" s="593"/>
      <c r="AN17" s="593"/>
      <c r="AO17" s="593"/>
      <c r="AP17" s="1204"/>
      <c r="AQ17" s="1204"/>
      <c r="AR17" s="1204"/>
      <c r="AS17" s="1204"/>
      <c r="AT17" s="1204"/>
      <c r="AU17" s="1204"/>
      <c r="AV17" s="1208"/>
      <c r="AW17" s="1208"/>
      <c r="AX17" s="1208"/>
      <c r="AY17" s="1208"/>
      <c r="AZ17" s="1208"/>
      <c r="BA17" s="1208"/>
      <c r="BB17" s="1208"/>
      <c r="BC17" s="1208"/>
      <c r="BD17" s="1208"/>
      <c r="BE17" s="1208"/>
      <c r="BF17" s="1208"/>
      <c r="BG17" s="1208"/>
      <c r="BH17" s="1208"/>
      <c r="BI17" s="1208"/>
      <c r="BJ17" s="1208"/>
      <c r="BK17" s="1208"/>
      <c r="BL17" s="1208"/>
      <c r="BM17" s="1208"/>
      <c r="BN17" s="1208"/>
      <c r="BO17" s="1208"/>
      <c r="BP17" s="584"/>
    </row>
    <row r="18" spans="1:68" ht="20.100000000000001" customHeight="1" x14ac:dyDescent="0.15">
      <c r="A18" s="640"/>
      <c r="B18" s="593"/>
      <c r="C18" s="593"/>
      <c r="D18" s="593"/>
      <c r="E18" s="593"/>
      <c r="F18" s="593"/>
      <c r="G18" s="593"/>
      <c r="H18" s="593"/>
      <c r="I18" s="593"/>
      <c r="J18" s="593"/>
      <c r="K18" s="593"/>
      <c r="L18" s="593"/>
      <c r="M18" s="593"/>
      <c r="N18" s="593"/>
      <c r="O18" s="593"/>
      <c r="P18" s="593"/>
      <c r="Q18" s="593"/>
      <c r="R18" s="593"/>
      <c r="S18" s="593"/>
      <c r="T18" s="593"/>
      <c r="U18" s="593"/>
      <c r="V18" s="593"/>
      <c r="W18" s="593"/>
      <c r="X18" s="593"/>
      <c r="Y18" s="593"/>
      <c r="Z18" s="593"/>
      <c r="AA18" s="593"/>
      <c r="AB18" s="593"/>
      <c r="AC18" s="593"/>
      <c r="AD18" s="593"/>
      <c r="AE18" s="593"/>
      <c r="AF18" s="593"/>
      <c r="AG18" s="593"/>
      <c r="AH18" s="593"/>
      <c r="AI18" s="593"/>
      <c r="AJ18" s="593"/>
      <c r="AK18" s="593"/>
      <c r="AL18" s="593"/>
      <c r="AM18" s="593"/>
      <c r="AN18" s="593"/>
      <c r="AO18" s="593"/>
      <c r="AP18" s="1203" t="s">
        <v>410</v>
      </c>
      <c r="AQ18" s="1203"/>
      <c r="AR18" s="1203"/>
      <c r="AS18" s="1203"/>
      <c r="AT18" s="1203"/>
      <c r="AU18" s="1203"/>
      <c r="AV18" s="1212" t="str">
        <f>IF(入力シート!E15="","",入力シート!E15)</f>
        <v/>
      </c>
      <c r="AW18" s="1212"/>
      <c r="AX18" s="1212"/>
      <c r="AY18" s="1212"/>
      <c r="AZ18" s="1212"/>
      <c r="BA18" s="1212"/>
      <c r="BB18" s="1212"/>
      <c r="BC18" s="1212"/>
      <c r="BD18" s="1212"/>
      <c r="BE18" s="1212"/>
      <c r="BF18" s="1212"/>
      <c r="BG18" s="1212"/>
      <c r="BH18" s="1212"/>
      <c r="BI18" s="1212"/>
      <c r="BJ18" s="1212"/>
      <c r="BK18" s="1212"/>
      <c r="BL18" s="1212"/>
      <c r="BM18" s="1212"/>
      <c r="BN18" s="1212"/>
      <c r="BO18" s="1212"/>
      <c r="BP18" s="584"/>
    </row>
    <row r="19" spans="1:68" ht="20.100000000000001" customHeight="1" x14ac:dyDescent="0.15">
      <c r="A19" s="640"/>
      <c r="B19" s="593"/>
      <c r="C19" s="593"/>
      <c r="D19" s="593"/>
      <c r="E19" s="593"/>
      <c r="F19" s="593"/>
      <c r="G19" s="593"/>
      <c r="H19" s="593"/>
      <c r="I19" s="593"/>
      <c r="J19" s="593"/>
      <c r="K19" s="593"/>
      <c r="L19" s="593"/>
      <c r="M19" s="593"/>
      <c r="N19" s="593"/>
      <c r="O19" s="593"/>
      <c r="P19" s="593"/>
      <c r="Q19" s="593"/>
      <c r="R19" s="593"/>
      <c r="S19" s="593"/>
      <c r="T19" s="593"/>
      <c r="U19" s="593"/>
      <c r="V19" s="593"/>
      <c r="W19" s="593"/>
      <c r="X19" s="593"/>
      <c r="Y19" s="593"/>
      <c r="Z19" s="593"/>
      <c r="AA19" s="593"/>
      <c r="AB19" s="593"/>
      <c r="AC19" s="593"/>
      <c r="AD19" s="593"/>
      <c r="AE19" s="593"/>
      <c r="AF19" s="593"/>
      <c r="AG19" s="593"/>
      <c r="AH19" s="593"/>
      <c r="AI19" s="593"/>
      <c r="AJ19" s="593"/>
      <c r="AK19" s="593"/>
      <c r="AL19" s="593"/>
      <c r="AM19" s="593"/>
      <c r="AN19" s="593"/>
      <c r="AO19" s="593"/>
      <c r="AP19" s="1203" t="s">
        <v>411</v>
      </c>
      <c r="AQ19" s="1203"/>
      <c r="AR19" s="1203"/>
      <c r="AS19" s="1203"/>
      <c r="AT19" s="1203"/>
      <c r="AU19" s="1203"/>
      <c r="AV19" s="1213" t="str">
        <f>IF(入力シート!E16="","",入力シート!E16)</f>
        <v/>
      </c>
      <c r="AW19" s="1213"/>
      <c r="AX19" s="1213"/>
      <c r="AY19" s="1213"/>
      <c r="AZ19" s="1213"/>
      <c r="BA19" s="1213"/>
      <c r="BB19" s="1213"/>
      <c r="BC19" s="1213"/>
      <c r="BD19" s="1213"/>
      <c r="BE19" s="1213"/>
      <c r="BF19" s="1213"/>
      <c r="BG19" s="1213"/>
      <c r="BH19" s="1213"/>
      <c r="BI19" s="1213"/>
      <c r="BJ19" s="1213"/>
      <c r="BK19" s="1213"/>
      <c r="BL19" s="1213"/>
      <c r="BM19" s="1213"/>
      <c r="BN19" s="1213"/>
      <c r="BO19" s="1213"/>
      <c r="BP19" s="584"/>
    </row>
    <row r="20" spans="1:68" ht="20.100000000000001" customHeight="1" x14ac:dyDescent="0.15">
      <c r="A20" s="640"/>
      <c r="B20" s="593"/>
      <c r="C20" s="593"/>
      <c r="D20" s="593"/>
      <c r="E20" s="593"/>
      <c r="F20" s="593"/>
      <c r="G20" s="593"/>
      <c r="H20" s="593"/>
      <c r="I20" s="593"/>
      <c r="J20" s="593"/>
      <c r="K20" s="593"/>
      <c r="L20" s="593"/>
      <c r="M20" s="593"/>
      <c r="N20" s="593"/>
      <c r="O20" s="593"/>
      <c r="P20" s="593"/>
      <c r="Q20" s="593"/>
      <c r="R20" s="593"/>
      <c r="S20" s="593"/>
      <c r="T20" s="593"/>
      <c r="U20" s="593"/>
      <c r="V20" s="593"/>
      <c r="W20" s="593"/>
      <c r="X20" s="593"/>
      <c r="Y20" s="593"/>
      <c r="Z20" s="593"/>
      <c r="AA20" s="593"/>
      <c r="AB20" s="593"/>
      <c r="AC20" s="593"/>
      <c r="AD20" s="593"/>
      <c r="AE20" s="593"/>
      <c r="AF20" s="593"/>
      <c r="AG20" s="593"/>
      <c r="AH20" s="593"/>
      <c r="AI20" s="593"/>
      <c r="AJ20" s="593"/>
      <c r="AK20" s="593"/>
      <c r="AL20" s="593"/>
      <c r="AM20" s="593"/>
      <c r="AN20" s="593"/>
      <c r="AO20" s="593"/>
      <c r="AP20" s="1204"/>
      <c r="AQ20" s="1204"/>
      <c r="AR20" s="1204"/>
      <c r="AS20" s="1204"/>
      <c r="AT20" s="1204"/>
      <c r="AU20" s="1204"/>
      <c r="AV20" s="1214"/>
      <c r="AW20" s="1214"/>
      <c r="AX20" s="1214"/>
      <c r="AY20" s="1214"/>
      <c r="AZ20" s="1214"/>
      <c r="BA20" s="1214"/>
      <c r="BB20" s="1214"/>
      <c r="BC20" s="1214"/>
      <c r="BD20" s="1214"/>
      <c r="BE20" s="1214"/>
      <c r="BF20" s="1214"/>
      <c r="BG20" s="1214"/>
      <c r="BH20" s="1214"/>
      <c r="BI20" s="1214"/>
      <c r="BJ20" s="1214"/>
      <c r="BK20" s="1214"/>
      <c r="BL20" s="1214"/>
      <c r="BM20" s="1214"/>
      <c r="BN20" s="1214"/>
      <c r="BO20" s="1214"/>
      <c r="BP20" s="584"/>
    </row>
    <row r="21" spans="1:68" customFormat="1" ht="20.100000000000001" customHeight="1" x14ac:dyDescent="0.15">
      <c r="A21" s="643"/>
      <c r="B21" s="593"/>
      <c r="C21" s="593"/>
      <c r="D21" s="593"/>
      <c r="E21" s="593"/>
      <c r="F21" s="593"/>
      <c r="G21" s="593"/>
      <c r="H21" s="593"/>
      <c r="I21" s="593"/>
      <c r="J21" s="593"/>
      <c r="K21" s="593"/>
      <c r="L21" s="593"/>
      <c r="M21" s="593"/>
      <c r="N21" s="593"/>
      <c r="O21" s="593"/>
      <c r="P21" s="593"/>
      <c r="Q21" s="593"/>
      <c r="R21" s="593"/>
      <c r="S21" s="593"/>
      <c r="T21" s="593"/>
      <c r="U21" s="593"/>
      <c r="V21" s="640"/>
      <c r="W21" s="593"/>
      <c r="X21" s="593"/>
      <c r="Y21" s="593"/>
      <c r="Z21" s="593"/>
      <c r="AA21" s="593"/>
      <c r="AB21" s="593"/>
      <c r="AC21" s="593"/>
      <c r="AD21" s="593"/>
      <c r="AE21" s="593"/>
      <c r="AF21" s="593"/>
      <c r="AG21" s="593"/>
      <c r="AH21" s="593"/>
      <c r="AI21" s="593"/>
      <c r="AJ21" s="593"/>
      <c r="AK21" s="593"/>
      <c r="AL21" s="593"/>
      <c r="AM21" s="593"/>
      <c r="AN21" s="593"/>
      <c r="AO21" s="593"/>
      <c r="AP21" s="1192" t="s">
        <v>412</v>
      </c>
      <c r="AQ21" s="1192"/>
      <c r="AR21" s="1192"/>
      <c r="AS21" s="1192"/>
      <c r="AT21" s="1192"/>
      <c r="AU21" s="1192"/>
      <c r="AV21" s="1194" t="str">
        <f>IF(入力シート!E17="","",入力シート!E17)</f>
        <v/>
      </c>
      <c r="AW21" s="1194"/>
      <c r="AX21" s="1194"/>
      <c r="AY21" s="1194"/>
      <c r="AZ21" s="1194"/>
      <c r="BA21" s="1194"/>
      <c r="BB21" s="1194"/>
      <c r="BC21" s="1194"/>
      <c r="BD21" s="1194"/>
      <c r="BE21" s="1194"/>
      <c r="BF21" s="1194"/>
      <c r="BG21" s="1194"/>
      <c r="BH21" s="1194"/>
      <c r="BI21" s="1194"/>
      <c r="BJ21" s="1194"/>
      <c r="BK21" s="1194"/>
      <c r="BL21" s="1194"/>
      <c r="BM21" s="1194"/>
      <c r="BN21" s="1194"/>
      <c r="BO21" s="1194"/>
      <c r="BP21" s="584"/>
    </row>
    <row r="22" spans="1:68" customFormat="1" ht="20.100000000000001" customHeight="1" x14ac:dyDescent="0.15">
      <c r="A22" s="643"/>
      <c r="B22" s="593"/>
      <c r="C22" s="593"/>
      <c r="D22" s="593"/>
      <c r="E22" s="593"/>
      <c r="F22" s="593"/>
      <c r="G22" s="593"/>
      <c r="H22" s="593"/>
      <c r="I22" s="593"/>
      <c r="J22" s="593"/>
      <c r="K22" s="593"/>
      <c r="L22" s="593"/>
      <c r="M22" s="593"/>
      <c r="N22" s="593"/>
      <c r="O22" s="593"/>
      <c r="P22" s="593"/>
      <c r="Q22" s="593"/>
      <c r="R22" s="593"/>
      <c r="S22" s="593"/>
      <c r="T22" s="593"/>
      <c r="U22" s="593"/>
      <c r="V22" s="593"/>
      <c r="W22" s="593"/>
      <c r="X22" s="593"/>
      <c r="Y22" s="593"/>
      <c r="Z22" s="593"/>
      <c r="AA22" s="593"/>
      <c r="AB22" s="593"/>
      <c r="AC22" s="593"/>
      <c r="AD22" s="593"/>
      <c r="AE22" s="593"/>
      <c r="AF22" s="593"/>
      <c r="AG22" s="593"/>
      <c r="AH22" s="593"/>
      <c r="AI22" s="593"/>
      <c r="AJ22" s="593"/>
      <c r="AK22" s="593"/>
      <c r="AL22" s="593"/>
      <c r="AM22" s="593"/>
      <c r="AN22" s="593"/>
      <c r="AO22" s="593"/>
      <c r="AP22" s="1193"/>
      <c r="AQ22" s="1193"/>
      <c r="AR22" s="1193"/>
      <c r="AS22" s="1193"/>
      <c r="AT22" s="1193"/>
      <c r="AU22" s="1193"/>
      <c r="AV22" s="1195"/>
      <c r="AW22" s="1195"/>
      <c r="AX22" s="1195"/>
      <c r="AY22" s="1195"/>
      <c r="AZ22" s="1195"/>
      <c r="BA22" s="1195"/>
      <c r="BB22" s="1195"/>
      <c r="BC22" s="1195"/>
      <c r="BD22" s="1195"/>
      <c r="BE22" s="1195"/>
      <c r="BF22" s="1195"/>
      <c r="BG22" s="1195"/>
      <c r="BH22" s="1195"/>
      <c r="BI22" s="1195"/>
      <c r="BJ22" s="1195"/>
      <c r="BK22" s="1195"/>
      <c r="BL22" s="1195"/>
      <c r="BM22" s="1195"/>
      <c r="BN22" s="1195"/>
      <c r="BO22" s="1195"/>
      <c r="BP22" s="584"/>
    </row>
    <row r="23" spans="1:68" customFormat="1" ht="20.100000000000001" customHeight="1" thickBot="1" x14ac:dyDescent="0.2">
      <c r="A23" s="643"/>
      <c r="B23" s="593"/>
      <c r="C23" s="593"/>
      <c r="D23" s="593"/>
      <c r="E23" s="593"/>
      <c r="F23" s="593"/>
      <c r="G23" s="593"/>
      <c r="H23" s="593"/>
      <c r="I23" s="593"/>
      <c r="J23" s="593"/>
      <c r="K23" s="593"/>
      <c r="L23" s="593"/>
      <c r="M23" s="593"/>
      <c r="N23" s="593"/>
      <c r="O23" s="593"/>
      <c r="P23" s="593"/>
      <c r="Q23" s="593"/>
      <c r="R23" s="593"/>
      <c r="S23" s="593"/>
      <c r="T23" s="593"/>
      <c r="U23" s="593"/>
      <c r="V23" s="593"/>
      <c r="W23" s="593"/>
      <c r="X23" s="593"/>
      <c r="Y23" s="593"/>
      <c r="Z23" s="593"/>
      <c r="AA23" s="593"/>
      <c r="AB23" s="593"/>
      <c r="AC23" s="593"/>
      <c r="AD23" s="593"/>
      <c r="AE23" s="593"/>
      <c r="AF23" s="593"/>
      <c r="AG23" s="593"/>
      <c r="AH23" s="593"/>
      <c r="AI23" s="593"/>
      <c r="AJ23" s="593"/>
      <c r="AK23" s="593"/>
      <c r="AL23" s="593"/>
      <c r="AM23" s="593"/>
      <c r="AN23" s="593"/>
      <c r="AO23" s="593"/>
      <c r="AP23" s="593"/>
      <c r="AQ23" s="593"/>
      <c r="AR23" s="593"/>
      <c r="AS23" s="593"/>
      <c r="AT23" s="593"/>
      <c r="AU23" s="593"/>
      <c r="AV23" s="593"/>
      <c r="AW23" s="593"/>
      <c r="AX23" s="593"/>
      <c r="AY23" s="593"/>
      <c r="AZ23" s="593"/>
      <c r="BA23" s="593"/>
      <c r="BB23" s="593"/>
      <c r="BC23" s="593"/>
      <c r="BD23" s="593"/>
      <c r="BE23" s="593"/>
      <c r="BF23" s="593"/>
      <c r="BG23" s="593"/>
      <c r="BH23" s="593"/>
      <c r="BI23" s="593"/>
      <c r="BJ23" s="593"/>
      <c r="BK23" s="593"/>
      <c r="BL23" s="593"/>
      <c r="BM23" s="593"/>
      <c r="BN23" s="593"/>
      <c r="BO23" s="593"/>
      <c r="BP23" s="593"/>
    </row>
    <row r="24" spans="1:68" customFormat="1" ht="20.100000000000001" customHeight="1" thickTop="1" x14ac:dyDescent="0.15">
      <c r="A24" s="643"/>
      <c r="B24" s="593"/>
      <c r="C24" s="1137" t="s">
        <v>899</v>
      </c>
      <c r="D24" s="1138"/>
      <c r="E24" s="1138"/>
      <c r="F24" s="1138"/>
      <c r="G24" s="1138"/>
      <c r="H24" s="1138"/>
      <c r="I24" s="1138"/>
      <c r="J24" s="1138"/>
      <c r="K24" s="1138"/>
      <c r="L24" s="1138"/>
      <c r="M24" s="1138"/>
      <c r="N24" s="1138"/>
      <c r="O24" s="1138"/>
      <c r="P24" s="1138"/>
      <c r="Q24" s="1138"/>
      <c r="R24" s="1138"/>
      <c r="S24" s="1138"/>
      <c r="T24" s="1138"/>
      <c r="U24" s="1138"/>
      <c r="V24" s="1138"/>
      <c r="W24" s="1138"/>
      <c r="X24" s="1139"/>
      <c r="Y24" s="1143" t="s">
        <v>413</v>
      </c>
      <c r="Z24" s="1144"/>
      <c r="AA24" s="1144"/>
      <c r="AB24" s="1144"/>
      <c r="AC24" s="1144"/>
      <c r="AD24" s="1144"/>
      <c r="AE24" s="1145" t="str">
        <f>IF(入力シート!E18="","",入力シート!E18)</f>
        <v/>
      </c>
      <c r="AF24" s="1145"/>
      <c r="AG24" s="1145"/>
      <c r="AH24" s="1145"/>
      <c r="AI24" s="1145"/>
      <c r="AJ24" s="1145"/>
      <c r="AK24" s="1145"/>
      <c r="AL24" s="1145"/>
      <c r="AM24" s="1145"/>
      <c r="AN24" s="1145"/>
      <c r="AO24" s="1145"/>
      <c r="AP24" s="1145"/>
      <c r="AQ24" s="1145"/>
      <c r="AR24" s="1145"/>
      <c r="AS24" s="1145"/>
      <c r="AT24" s="1145"/>
      <c r="AU24" s="1145"/>
      <c r="AV24" s="1145"/>
      <c r="AW24" s="1145"/>
      <c r="AX24" s="1145"/>
      <c r="AY24" s="1145"/>
      <c r="AZ24" s="1145"/>
      <c r="BA24" s="1145"/>
      <c r="BB24" s="1145"/>
      <c r="BC24" s="1145"/>
      <c r="BD24" s="1145"/>
      <c r="BE24" s="1145"/>
      <c r="BF24" s="1145"/>
      <c r="BG24" s="1145"/>
      <c r="BH24" s="1145"/>
      <c r="BI24" s="1145"/>
      <c r="BJ24" s="1145"/>
      <c r="BK24" s="1145"/>
      <c r="BL24" s="1145"/>
      <c r="BM24" s="1145"/>
      <c r="BN24" s="1145"/>
      <c r="BO24" s="1146"/>
      <c r="BP24" s="593"/>
    </row>
    <row r="25" spans="1:68" customFormat="1" ht="20.100000000000001" customHeight="1" x14ac:dyDescent="0.15">
      <c r="A25" s="643"/>
      <c r="B25" s="593"/>
      <c r="C25" s="1140"/>
      <c r="D25" s="1141"/>
      <c r="E25" s="1141"/>
      <c r="F25" s="1141"/>
      <c r="G25" s="1141"/>
      <c r="H25" s="1141"/>
      <c r="I25" s="1141"/>
      <c r="J25" s="1141"/>
      <c r="K25" s="1141"/>
      <c r="L25" s="1141"/>
      <c r="M25" s="1141"/>
      <c r="N25" s="1141"/>
      <c r="O25" s="1141"/>
      <c r="P25" s="1141"/>
      <c r="Q25" s="1141"/>
      <c r="R25" s="1141"/>
      <c r="S25" s="1141"/>
      <c r="T25" s="1141"/>
      <c r="U25" s="1141"/>
      <c r="V25" s="1141"/>
      <c r="W25" s="1141"/>
      <c r="X25" s="1142"/>
      <c r="Y25" s="1162" t="str">
        <f>IF(入力シート!E19="","",入力シート!E19)</f>
        <v/>
      </c>
      <c r="Z25" s="1163"/>
      <c r="AA25" s="1163"/>
      <c r="AB25" s="1163"/>
      <c r="AC25" s="1163"/>
      <c r="AD25" s="1163"/>
      <c r="AE25" s="1163"/>
      <c r="AF25" s="1163"/>
      <c r="AG25" s="1163"/>
      <c r="AH25" s="1163"/>
      <c r="AI25" s="1163"/>
      <c r="AJ25" s="1163"/>
      <c r="AK25" s="1163"/>
      <c r="AL25" s="1163"/>
      <c r="AM25" s="1163"/>
      <c r="AN25" s="1163"/>
      <c r="AO25" s="1163"/>
      <c r="AP25" s="1163"/>
      <c r="AQ25" s="1163"/>
      <c r="AR25" s="1163"/>
      <c r="AS25" s="1163"/>
      <c r="AT25" s="1163"/>
      <c r="AU25" s="1163"/>
      <c r="AV25" s="1163"/>
      <c r="AW25" s="1163"/>
      <c r="AX25" s="1163"/>
      <c r="AY25" s="1163"/>
      <c r="AZ25" s="1163"/>
      <c r="BA25" s="1163"/>
      <c r="BB25" s="1163"/>
      <c r="BC25" s="1163"/>
      <c r="BD25" s="1163"/>
      <c r="BE25" s="1163"/>
      <c r="BF25" s="1163"/>
      <c r="BG25" s="1163"/>
      <c r="BH25" s="1163"/>
      <c r="BI25" s="1163"/>
      <c r="BJ25" s="1163"/>
      <c r="BK25" s="1163"/>
      <c r="BL25" s="1163"/>
      <c r="BM25" s="1163"/>
      <c r="BN25" s="1163"/>
      <c r="BO25" s="1164"/>
      <c r="BP25" s="593"/>
    </row>
    <row r="26" spans="1:68" customFormat="1" ht="20.100000000000001" customHeight="1" x14ac:dyDescent="0.15">
      <c r="A26" s="643"/>
      <c r="B26" s="593"/>
      <c r="C26" s="1140"/>
      <c r="D26" s="1141"/>
      <c r="E26" s="1141"/>
      <c r="F26" s="1141"/>
      <c r="G26" s="1141"/>
      <c r="H26" s="1141"/>
      <c r="I26" s="1141"/>
      <c r="J26" s="1141"/>
      <c r="K26" s="1141"/>
      <c r="L26" s="1141"/>
      <c r="M26" s="1141"/>
      <c r="N26" s="1141"/>
      <c r="O26" s="1141"/>
      <c r="P26" s="1141"/>
      <c r="Q26" s="1141"/>
      <c r="R26" s="1141"/>
      <c r="S26" s="1141"/>
      <c r="T26" s="1141"/>
      <c r="U26" s="1141"/>
      <c r="V26" s="1141"/>
      <c r="W26" s="1141"/>
      <c r="X26" s="1142"/>
      <c r="Y26" s="1165"/>
      <c r="Z26" s="1166"/>
      <c r="AA26" s="1166"/>
      <c r="AB26" s="1166"/>
      <c r="AC26" s="1166"/>
      <c r="AD26" s="1166"/>
      <c r="AE26" s="1166"/>
      <c r="AF26" s="1166"/>
      <c r="AG26" s="1166"/>
      <c r="AH26" s="1166"/>
      <c r="AI26" s="1166"/>
      <c r="AJ26" s="1166"/>
      <c r="AK26" s="1166"/>
      <c r="AL26" s="1166"/>
      <c r="AM26" s="1166"/>
      <c r="AN26" s="1166"/>
      <c r="AO26" s="1166"/>
      <c r="AP26" s="1166"/>
      <c r="AQ26" s="1166"/>
      <c r="AR26" s="1166"/>
      <c r="AS26" s="1166"/>
      <c r="AT26" s="1166"/>
      <c r="AU26" s="1166"/>
      <c r="AV26" s="1166"/>
      <c r="AW26" s="1166"/>
      <c r="AX26" s="1166"/>
      <c r="AY26" s="1166"/>
      <c r="AZ26" s="1166"/>
      <c r="BA26" s="1166"/>
      <c r="BB26" s="1166"/>
      <c r="BC26" s="1166"/>
      <c r="BD26" s="1166"/>
      <c r="BE26" s="1166"/>
      <c r="BF26" s="1166"/>
      <c r="BG26" s="1166"/>
      <c r="BH26" s="1166"/>
      <c r="BI26" s="1166"/>
      <c r="BJ26" s="1166"/>
      <c r="BK26" s="1166"/>
      <c r="BL26" s="1166"/>
      <c r="BM26" s="1166"/>
      <c r="BN26" s="1166"/>
      <c r="BO26" s="1167"/>
      <c r="BP26" s="593"/>
    </row>
    <row r="27" spans="1:68" customFormat="1" ht="20.100000000000001" hidden="1" customHeight="1" x14ac:dyDescent="0.15">
      <c r="A27" s="643"/>
      <c r="B27" s="593"/>
      <c r="C27" s="1147"/>
      <c r="D27" s="1148"/>
      <c r="E27" s="1148"/>
      <c r="F27" s="1148"/>
      <c r="G27" s="1148"/>
      <c r="H27" s="1151" t="s">
        <v>414</v>
      </c>
      <c r="I27" s="1152"/>
      <c r="J27" s="1152"/>
      <c r="K27" s="1152"/>
      <c r="L27" s="1152"/>
      <c r="M27" s="1152"/>
      <c r="N27" s="1152"/>
      <c r="O27" s="1152"/>
      <c r="P27" s="1152"/>
      <c r="Q27" s="1152"/>
      <c r="R27" s="1152"/>
      <c r="S27" s="1152"/>
      <c r="T27" s="1152"/>
      <c r="U27" s="1152"/>
      <c r="V27" s="1152"/>
      <c r="W27" s="1152"/>
      <c r="X27" s="1153"/>
      <c r="Y27" s="1156" t="str">
        <f>IF(入力シート!E20="","",入力シート!E20)</f>
        <v/>
      </c>
      <c r="Z27" s="1157"/>
      <c r="AA27" s="1157"/>
      <c r="AB27" s="1157"/>
      <c r="AC27" s="1157"/>
      <c r="AD27" s="1157"/>
      <c r="AE27" s="1157"/>
      <c r="AF27" s="1157"/>
      <c r="AG27" s="1157"/>
      <c r="AH27" s="1157"/>
      <c r="AI27" s="1157"/>
      <c r="AJ27" s="1157"/>
      <c r="AK27" s="1157"/>
      <c r="AL27" s="1157"/>
      <c r="AM27" s="1157"/>
      <c r="AN27" s="1157"/>
      <c r="AO27" s="1157"/>
      <c r="AP27" s="1157"/>
      <c r="AQ27" s="1157"/>
      <c r="AR27" s="1157"/>
      <c r="AS27" s="1157"/>
      <c r="AT27" s="1157"/>
      <c r="AU27" s="1157"/>
      <c r="AV27" s="1157"/>
      <c r="AW27" s="1157"/>
      <c r="AX27" s="1157"/>
      <c r="AY27" s="1157"/>
      <c r="AZ27" s="1157"/>
      <c r="BA27" s="1157"/>
      <c r="BB27" s="1157"/>
      <c r="BC27" s="1157"/>
      <c r="BD27" s="1157"/>
      <c r="BE27" s="1157"/>
      <c r="BF27" s="1157"/>
      <c r="BG27" s="1157"/>
      <c r="BH27" s="1157"/>
      <c r="BI27" s="1157"/>
      <c r="BJ27" s="1157"/>
      <c r="BK27" s="1157"/>
      <c r="BL27" s="1157"/>
      <c r="BM27" s="1157"/>
      <c r="BN27" s="1157"/>
      <c r="BO27" s="1158"/>
      <c r="BP27" s="593"/>
    </row>
    <row r="28" spans="1:68" ht="20.100000000000001" hidden="1" customHeight="1" x14ac:dyDescent="0.15">
      <c r="A28" s="640"/>
      <c r="B28" s="593"/>
      <c r="C28" s="1149"/>
      <c r="D28" s="1150"/>
      <c r="E28" s="1150"/>
      <c r="F28" s="1150"/>
      <c r="G28" s="1150"/>
      <c r="H28" s="1154"/>
      <c r="I28" s="1150"/>
      <c r="J28" s="1150"/>
      <c r="K28" s="1150"/>
      <c r="L28" s="1150"/>
      <c r="M28" s="1150"/>
      <c r="N28" s="1150"/>
      <c r="O28" s="1150"/>
      <c r="P28" s="1150"/>
      <c r="Q28" s="1150"/>
      <c r="R28" s="1150"/>
      <c r="S28" s="1150"/>
      <c r="T28" s="1150"/>
      <c r="U28" s="1150"/>
      <c r="V28" s="1150"/>
      <c r="W28" s="1150"/>
      <c r="X28" s="1155"/>
      <c r="Y28" s="1159"/>
      <c r="Z28" s="1160"/>
      <c r="AA28" s="1160"/>
      <c r="AB28" s="1160"/>
      <c r="AC28" s="1160"/>
      <c r="AD28" s="1160"/>
      <c r="AE28" s="1160"/>
      <c r="AF28" s="1160"/>
      <c r="AG28" s="1160"/>
      <c r="AH28" s="1160"/>
      <c r="AI28" s="1160"/>
      <c r="AJ28" s="1160"/>
      <c r="AK28" s="1160"/>
      <c r="AL28" s="1160"/>
      <c r="AM28" s="1160"/>
      <c r="AN28" s="1160"/>
      <c r="AO28" s="1160"/>
      <c r="AP28" s="1160"/>
      <c r="AQ28" s="1160"/>
      <c r="AR28" s="1160"/>
      <c r="AS28" s="1160"/>
      <c r="AT28" s="1160"/>
      <c r="AU28" s="1160"/>
      <c r="AV28" s="1160"/>
      <c r="AW28" s="1160"/>
      <c r="AX28" s="1160"/>
      <c r="AY28" s="1160"/>
      <c r="AZ28" s="1160"/>
      <c r="BA28" s="1160"/>
      <c r="BB28" s="1160"/>
      <c r="BC28" s="1160"/>
      <c r="BD28" s="1160"/>
      <c r="BE28" s="1160"/>
      <c r="BF28" s="1160"/>
      <c r="BG28" s="1160"/>
      <c r="BH28" s="1160"/>
      <c r="BI28" s="1160"/>
      <c r="BJ28" s="1160"/>
      <c r="BK28" s="1160"/>
      <c r="BL28" s="1160"/>
      <c r="BM28" s="1160"/>
      <c r="BN28" s="1160"/>
      <c r="BO28" s="1161"/>
      <c r="BP28" s="593"/>
    </row>
    <row r="29" spans="1:68" ht="20.100000000000001" customHeight="1" x14ac:dyDescent="0.15">
      <c r="A29" s="640"/>
      <c r="B29" s="593"/>
      <c r="C29" s="1168" t="s">
        <v>415</v>
      </c>
      <c r="D29" s="1108"/>
      <c r="E29" s="1108"/>
      <c r="F29" s="1108"/>
      <c r="G29" s="1108"/>
      <c r="H29" s="1108"/>
      <c r="I29" s="1108"/>
      <c r="J29" s="1108"/>
      <c r="K29" s="1108"/>
      <c r="L29" s="1108"/>
      <c r="M29" s="1108"/>
      <c r="N29" s="1108"/>
      <c r="O29" s="1108"/>
      <c r="P29" s="1108"/>
      <c r="Q29" s="1108"/>
      <c r="R29" s="1108"/>
      <c r="S29" s="1108"/>
      <c r="T29" s="1108"/>
      <c r="U29" s="1108"/>
      <c r="V29" s="1108"/>
      <c r="W29" s="1108"/>
      <c r="X29" s="1169"/>
      <c r="Y29" s="1175" t="s">
        <v>416</v>
      </c>
      <c r="Z29" s="1176"/>
      <c r="AA29" s="1176"/>
      <c r="AB29" s="1176"/>
      <c r="AC29" s="1176"/>
      <c r="AD29" s="1176"/>
      <c r="AE29" s="1177" t="str">
        <f>IF(入力シート!E21="","",入力シート!E21)</f>
        <v/>
      </c>
      <c r="AF29" s="1177"/>
      <c r="AG29" s="1177"/>
      <c r="AH29" s="1177"/>
      <c r="AI29" s="1177"/>
      <c r="AJ29" s="1177"/>
      <c r="AK29" s="1177"/>
      <c r="AL29" s="1177"/>
      <c r="AM29" s="1177"/>
      <c r="AN29" s="1177"/>
      <c r="AO29" s="1177"/>
      <c r="AP29" s="1177"/>
      <c r="AQ29" s="1177"/>
      <c r="AR29" s="1177"/>
      <c r="AS29" s="1177"/>
      <c r="AT29" s="1177"/>
      <c r="AU29" s="1177"/>
      <c r="AV29" s="1177"/>
      <c r="AW29" s="1177"/>
      <c r="AX29" s="1177"/>
      <c r="AY29" s="1177"/>
      <c r="AZ29" s="1177"/>
      <c r="BA29" s="1177"/>
      <c r="BB29" s="1177"/>
      <c r="BC29" s="1177"/>
      <c r="BD29" s="1177"/>
      <c r="BE29" s="1177"/>
      <c r="BF29" s="1177"/>
      <c r="BG29" s="1177"/>
      <c r="BH29" s="1177"/>
      <c r="BI29" s="1177"/>
      <c r="BJ29" s="1177"/>
      <c r="BK29" s="1177"/>
      <c r="BL29" s="1177"/>
      <c r="BM29" s="1177"/>
      <c r="BN29" s="1177"/>
      <c r="BO29" s="1178"/>
      <c r="BP29" s="593"/>
    </row>
    <row r="30" spans="1:68" ht="20.100000000000001" customHeight="1" x14ac:dyDescent="0.15">
      <c r="A30" s="640"/>
      <c r="B30" s="593"/>
      <c r="C30" s="1140"/>
      <c r="D30" s="1170"/>
      <c r="E30" s="1170"/>
      <c r="F30" s="1170"/>
      <c r="G30" s="1170"/>
      <c r="H30" s="1170"/>
      <c r="I30" s="1170"/>
      <c r="J30" s="1170"/>
      <c r="K30" s="1170"/>
      <c r="L30" s="1170"/>
      <c r="M30" s="1170"/>
      <c r="N30" s="1170"/>
      <c r="O30" s="1170"/>
      <c r="P30" s="1170"/>
      <c r="Q30" s="1170"/>
      <c r="R30" s="1170"/>
      <c r="S30" s="1170"/>
      <c r="T30" s="1170"/>
      <c r="U30" s="1170"/>
      <c r="V30" s="1170"/>
      <c r="W30" s="1170"/>
      <c r="X30" s="1171"/>
      <c r="Y30" s="1186" t="str">
        <f>IF(入力シート!E22="","",入力シート!E22)</f>
        <v/>
      </c>
      <c r="Z30" s="1187"/>
      <c r="AA30" s="1187"/>
      <c r="AB30" s="1187"/>
      <c r="AC30" s="1187"/>
      <c r="AD30" s="1187"/>
      <c r="AE30" s="1187"/>
      <c r="AF30" s="1187"/>
      <c r="AG30" s="1187"/>
      <c r="AH30" s="1187"/>
      <c r="AI30" s="1187"/>
      <c r="AJ30" s="1187"/>
      <c r="AK30" s="1187"/>
      <c r="AL30" s="1187"/>
      <c r="AM30" s="1187"/>
      <c r="AN30" s="1187"/>
      <c r="AO30" s="1187"/>
      <c r="AP30" s="1187"/>
      <c r="AQ30" s="1187"/>
      <c r="AR30" s="1187"/>
      <c r="AS30" s="1187"/>
      <c r="AT30" s="1187"/>
      <c r="AU30" s="1187"/>
      <c r="AV30" s="1187"/>
      <c r="AW30" s="1187"/>
      <c r="AX30" s="1187"/>
      <c r="AY30" s="1187"/>
      <c r="AZ30" s="1187"/>
      <c r="BA30" s="1187"/>
      <c r="BB30" s="1187"/>
      <c r="BC30" s="1187"/>
      <c r="BD30" s="1187"/>
      <c r="BE30" s="1187"/>
      <c r="BF30" s="1187"/>
      <c r="BG30" s="1187"/>
      <c r="BH30" s="1187"/>
      <c r="BI30" s="1187"/>
      <c r="BJ30" s="1187"/>
      <c r="BK30" s="1187"/>
      <c r="BL30" s="1187"/>
      <c r="BM30" s="1187"/>
      <c r="BN30" s="1187"/>
      <c r="BO30" s="1188"/>
      <c r="BP30" s="593"/>
    </row>
    <row r="31" spans="1:68" ht="20.100000000000001" customHeight="1" x14ac:dyDescent="0.15">
      <c r="A31" s="640"/>
      <c r="B31" s="593"/>
      <c r="C31" s="1172"/>
      <c r="D31" s="1173"/>
      <c r="E31" s="1173"/>
      <c r="F31" s="1173"/>
      <c r="G31" s="1173"/>
      <c r="H31" s="1173"/>
      <c r="I31" s="1173"/>
      <c r="J31" s="1173"/>
      <c r="K31" s="1173"/>
      <c r="L31" s="1173"/>
      <c r="M31" s="1173"/>
      <c r="N31" s="1173"/>
      <c r="O31" s="1173"/>
      <c r="P31" s="1173"/>
      <c r="Q31" s="1173"/>
      <c r="R31" s="1173"/>
      <c r="S31" s="1173"/>
      <c r="T31" s="1173"/>
      <c r="U31" s="1173"/>
      <c r="V31" s="1173"/>
      <c r="W31" s="1173"/>
      <c r="X31" s="1174"/>
      <c r="Y31" s="1189"/>
      <c r="Z31" s="1190"/>
      <c r="AA31" s="1190"/>
      <c r="AB31" s="1190"/>
      <c r="AC31" s="1190"/>
      <c r="AD31" s="1190"/>
      <c r="AE31" s="1190"/>
      <c r="AF31" s="1190"/>
      <c r="AG31" s="1190"/>
      <c r="AH31" s="1190"/>
      <c r="AI31" s="1190"/>
      <c r="AJ31" s="1190"/>
      <c r="AK31" s="1190"/>
      <c r="AL31" s="1190"/>
      <c r="AM31" s="1190"/>
      <c r="AN31" s="1190"/>
      <c r="AO31" s="1190"/>
      <c r="AP31" s="1190"/>
      <c r="AQ31" s="1190"/>
      <c r="AR31" s="1190"/>
      <c r="AS31" s="1190"/>
      <c r="AT31" s="1190"/>
      <c r="AU31" s="1190"/>
      <c r="AV31" s="1190"/>
      <c r="AW31" s="1190"/>
      <c r="AX31" s="1190"/>
      <c r="AY31" s="1190"/>
      <c r="AZ31" s="1190"/>
      <c r="BA31" s="1190"/>
      <c r="BB31" s="1190"/>
      <c r="BC31" s="1190"/>
      <c r="BD31" s="1190"/>
      <c r="BE31" s="1190"/>
      <c r="BF31" s="1190"/>
      <c r="BG31" s="1190"/>
      <c r="BH31" s="1190"/>
      <c r="BI31" s="1190"/>
      <c r="BJ31" s="1190"/>
      <c r="BK31" s="1190"/>
      <c r="BL31" s="1190"/>
      <c r="BM31" s="1190"/>
      <c r="BN31" s="1190"/>
      <c r="BO31" s="1191"/>
      <c r="BP31" s="593"/>
    </row>
    <row r="32" spans="1:68" ht="20.100000000000001" customHeight="1" x14ac:dyDescent="0.15">
      <c r="A32" s="640"/>
      <c r="B32" s="593"/>
      <c r="C32" s="1179" t="s">
        <v>417</v>
      </c>
      <c r="D32" s="1108"/>
      <c r="E32" s="1108"/>
      <c r="F32" s="1108"/>
      <c r="G32" s="1108"/>
      <c r="H32" s="1108"/>
      <c r="I32" s="1108"/>
      <c r="J32" s="1108"/>
      <c r="K32" s="1108"/>
      <c r="L32" s="1108"/>
      <c r="M32" s="1108"/>
      <c r="N32" s="1108"/>
      <c r="O32" s="1108"/>
      <c r="P32" s="1108"/>
      <c r="Q32" s="1108"/>
      <c r="R32" s="1108"/>
      <c r="S32" s="1108"/>
      <c r="T32" s="1108"/>
      <c r="U32" s="1108"/>
      <c r="V32" s="1108"/>
      <c r="W32" s="1108"/>
      <c r="X32" s="1169"/>
      <c r="Y32" s="1180" t="str">
        <f>IF(入力シート!E23&amp;入力シート!E24="","",IF(入力シート!E23&amp;入力シート!E24="選択してください","",入力シート!E23&amp;入力シート!E24))</f>
        <v/>
      </c>
      <c r="Z32" s="1181"/>
      <c r="AA32" s="1181"/>
      <c r="AB32" s="1181"/>
      <c r="AC32" s="1181"/>
      <c r="AD32" s="1181"/>
      <c r="AE32" s="1181"/>
      <c r="AF32" s="1181"/>
      <c r="AG32" s="1181"/>
      <c r="AH32" s="1181"/>
      <c r="AI32" s="1181"/>
      <c r="AJ32" s="1181"/>
      <c r="AK32" s="1181"/>
      <c r="AL32" s="1181"/>
      <c r="AM32" s="1181"/>
      <c r="AN32" s="1181"/>
      <c r="AO32" s="1181"/>
      <c r="AP32" s="1181"/>
      <c r="AQ32" s="1181"/>
      <c r="AR32" s="1181"/>
      <c r="AS32" s="1181"/>
      <c r="AT32" s="1181"/>
      <c r="AU32" s="1181"/>
      <c r="AV32" s="1181"/>
      <c r="AW32" s="1181"/>
      <c r="AX32" s="1181"/>
      <c r="AY32" s="1181"/>
      <c r="AZ32" s="1181"/>
      <c r="BA32" s="1181"/>
      <c r="BB32" s="1181"/>
      <c r="BC32" s="1181"/>
      <c r="BD32" s="1181"/>
      <c r="BE32" s="1181"/>
      <c r="BF32" s="1181"/>
      <c r="BG32" s="1181"/>
      <c r="BH32" s="1181"/>
      <c r="BI32" s="1181"/>
      <c r="BJ32" s="1181"/>
      <c r="BK32" s="1181"/>
      <c r="BL32" s="1181"/>
      <c r="BM32" s="1181"/>
      <c r="BN32" s="1181"/>
      <c r="BO32" s="1182"/>
      <c r="BP32" s="593"/>
    </row>
    <row r="33" spans="1:68" ht="20.100000000000001" customHeight="1" x14ac:dyDescent="0.15">
      <c r="A33" s="640"/>
      <c r="B33" s="593"/>
      <c r="C33" s="1172"/>
      <c r="D33" s="1173"/>
      <c r="E33" s="1173"/>
      <c r="F33" s="1173"/>
      <c r="G33" s="1173"/>
      <c r="H33" s="1173"/>
      <c r="I33" s="1173"/>
      <c r="J33" s="1173"/>
      <c r="K33" s="1173"/>
      <c r="L33" s="1173"/>
      <c r="M33" s="1173"/>
      <c r="N33" s="1173"/>
      <c r="O33" s="1173"/>
      <c r="P33" s="1173"/>
      <c r="Q33" s="1173"/>
      <c r="R33" s="1173"/>
      <c r="S33" s="1173"/>
      <c r="T33" s="1173"/>
      <c r="U33" s="1173"/>
      <c r="V33" s="1173"/>
      <c r="W33" s="1173"/>
      <c r="X33" s="1174"/>
      <c r="Y33" s="1183"/>
      <c r="Z33" s="1184"/>
      <c r="AA33" s="1184"/>
      <c r="AB33" s="1184"/>
      <c r="AC33" s="1184"/>
      <c r="AD33" s="1184"/>
      <c r="AE33" s="1184"/>
      <c r="AF33" s="1184"/>
      <c r="AG33" s="1184"/>
      <c r="AH33" s="1184"/>
      <c r="AI33" s="1184"/>
      <c r="AJ33" s="1184"/>
      <c r="AK33" s="1184"/>
      <c r="AL33" s="1184"/>
      <c r="AM33" s="1184"/>
      <c r="AN33" s="1184"/>
      <c r="AO33" s="1184"/>
      <c r="AP33" s="1184"/>
      <c r="AQ33" s="1184"/>
      <c r="AR33" s="1184"/>
      <c r="AS33" s="1184"/>
      <c r="AT33" s="1184"/>
      <c r="AU33" s="1184"/>
      <c r="AV33" s="1184"/>
      <c r="AW33" s="1184"/>
      <c r="AX33" s="1184"/>
      <c r="AY33" s="1184"/>
      <c r="AZ33" s="1184"/>
      <c r="BA33" s="1184"/>
      <c r="BB33" s="1184"/>
      <c r="BC33" s="1184"/>
      <c r="BD33" s="1184"/>
      <c r="BE33" s="1184"/>
      <c r="BF33" s="1184"/>
      <c r="BG33" s="1184"/>
      <c r="BH33" s="1184"/>
      <c r="BI33" s="1184"/>
      <c r="BJ33" s="1184"/>
      <c r="BK33" s="1184"/>
      <c r="BL33" s="1184"/>
      <c r="BM33" s="1184"/>
      <c r="BN33" s="1184"/>
      <c r="BO33" s="1185"/>
      <c r="BP33" s="593"/>
    </row>
    <row r="34" spans="1:68" ht="20.100000000000001" customHeight="1" x14ac:dyDescent="0.15">
      <c r="A34" s="640"/>
      <c r="B34" s="593"/>
      <c r="C34" s="1112" t="s">
        <v>418</v>
      </c>
      <c r="D34" s="1096"/>
      <c r="E34" s="1096"/>
      <c r="F34" s="1096"/>
      <c r="G34" s="1096"/>
      <c r="H34" s="1096"/>
      <c r="I34" s="1096"/>
      <c r="J34" s="1096"/>
      <c r="K34" s="1096"/>
      <c r="L34" s="1096"/>
      <c r="M34" s="1096"/>
      <c r="N34" s="1096"/>
      <c r="O34" s="1096"/>
      <c r="P34" s="1096"/>
      <c r="Q34" s="1096"/>
      <c r="R34" s="1096"/>
      <c r="S34" s="1096"/>
      <c r="T34" s="1096"/>
      <c r="U34" s="1096"/>
      <c r="V34" s="1096"/>
      <c r="W34" s="1096"/>
      <c r="X34" s="1097"/>
      <c r="Y34" s="1113" t="s">
        <v>436</v>
      </c>
      <c r="Z34" s="1114"/>
      <c r="AA34" s="1114"/>
      <c r="AB34" s="1114"/>
      <c r="AC34" s="1114"/>
      <c r="AD34" s="1114"/>
      <c r="AE34" s="1114"/>
      <c r="AF34" s="1114"/>
      <c r="AG34" s="1114"/>
      <c r="AH34" s="1114"/>
      <c r="AI34" s="1114"/>
      <c r="AJ34" s="1114"/>
      <c r="AK34" s="1114"/>
      <c r="AL34" s="1114"/>
      <c r="AM34" s="1114"/>
      <c r="AN34" s="1114"/>
      <c r="AO34" s="1114"/>
      <c r="AP34" s="1114"/>
      <c r="AQ34" s="1114"/>
      <c r="AR34" s="1114"/>
      <c r="AS34" s="1114"/>
      <c r="AT34" s="1114"/>
      <c r="AU34" s="1114"/>
      <c r="AV34" s="1114"/>
      <c r="AW34" s="1114"/>
      <c r="AX34" s="1114"/>
      <c r="AY34" s="1114"/>
      <c r="AZ34" s="1114"/>
      <c r="BA34" s="1114"/>
      <c r="BB34" s="1114"/>
      <c r="BC34" s="1114"/>
      <c r="BD34" s="1114"/>
      <c r="BE34" s="1114"/>
      <c r="BF34" s="1114"/>
      <c r="BG34" s="1114"/>
      <c r="BH34" s="1114"/>
      <c r="BI34" s="1114"/>
      <c r="BJ34" s="1114"/>
      <c r="BK34" s="1114"/>
      <c r="BL34" s="1114"/>
      <c r="BM34" s="1114"/>
      <c r="BN34" s="1114"/>
      <c r="BO34" s="1115"/>
      <c r="BP34" s="593"/>
    </row>
    <row r="35" spans="1:68" ht="20.100000000000001" customHeight="1" x14ac:dyDescent="0.15">
      <c r="A35" s="640"/>
      <c r="B35" s="593"/>
      <c r="C35" s="1104"/>
      <c r="D35" s="1105"/>
      <c r="E35" s="1105"/>
      <c r="F35" s="1105"/>
      <c r="G35" s="1105"/>
      <c r="H35" s="1105"/>
      <c r="I35" s="1105"/>
      <c r="J35" s="1105"/>
      <c r="K35" s="1105"/>
      <c r="L35" s="1105"/>
      <c r="M35" s="1105"/>
      <c r="N35" s="1105"/>
      <c r="O35" s="1105"/>
      <c r="P35" s="1105"/>
      <c r="Q35" s="1105"/>
      <c r="R35" s="1105"/>
      <c r="S35" s="1105"/>
      <c r="T35" s="1105"/>
      <c r="U35" s="1105"/>
      <c r="V35" s="1105"/>
      <c r="W35" s="1105"/>
      <c r="X35" s="1106"/>
      <c r="Y35" s="1116"/>
      <c r="Z35" s="1080"/>
      <c r="AA35" s="1080"/>
      <c r="AB35" s="1080"/>
      <c r="AC35" s="1080"/>
      <c r="AD35" s="1080"/>
      <c r="AE35" s="1080"/>
      <c r="AF35" s="1080"/>
      <c r="AG35" s="1080"/>
      <c r="AH35" s="1080"/>
      <c r="AI35" s="1080"/>
      <c r="AJ35" s="1080"/>
      <c r="AK35" s="1080"/>
      <c r="AL35" s="1080"/>
      <c r="AM35" s="1080"/>
      <c r="AN35" s="1080"/>
      <c r="AO35" s="1080"/>
      <c r="AP35" s="1080"/>
      <c r="AQ35" s="1080"/>
      <c r="AR35" s="1080"/>
      <c r="AS35" s="1080"/>
      <c r="AT35" s="1080"/>
      <c r="AU35" s="1080"/>
      <c r="AV35" s="1080"/>
      <c r="AW35" s="1080"/>
      <c r="AX35" s="1080"/>
      <c r="AY35" s="1080"/>
      <c r="AZ35" s="1080"/>
      <c r="BA35" s="1080"/>
      <c r="BB35" s="1080"/>
      <c r="BC35" s="1080"/>
      <c r="BD35" s="1080"/>
      <c r="BE35" s="1080"/>
      <c r="BF35" s="1080"/>
      <c r="BG35" s="1080"/>
      <c r="BH35" s="1080"/>
      <c r="BI35" s="1080"/>
      <c r="BJ35" s="1080"/>
      <c r="BK35" s="1080"/>
      <c r="BL35" s="1080"/>
      <c r="BM35" s="1080"/>
      <c r="BN35" s="1080"/>
      <c r="BO35" s="1081"/>
      <c r="BP35" s="593"/>
    </row>
    <row r="36" spans="1:68" ht="20.100000000000001" customHeight="1" x14ac:dyDescent="0.15">
      <c r="A36" s="640"/>
      <c r="B36" s="593"/>
      <c r="C36" s="1095" t="s">
        <v>1149</v>
      </c>
      <c r="D36" s="1096"/>
      <c r="E36" s="1096"/>
      <c r="F36" s="1096"/>
      <c r="G36" s="1096"/>
      <c r="H36" s="1096"/>
      <c r="I36" s="1096"/>
      <c r="J36" s="1096"/>
      <c r="K36" s="1096"/>
      <c r="L36" s="1096"/>
      <c r="M36" s="1096"/>
      <c r="N36" s="1096"/>
      <c r="O36" s="1096"/>
      <c r="P36" s="1096"/>
      <c r="Q36" s="1096"/>
      <c r="R36" s="1096"/>
      <c r="S36" s="1096"/>
      <c r="T36" s="1096"/>
      <c r="U36" s="1096"/>
      <c r="V36" s="1096"/>
      <c r="W36" s="1096"/>
      <c r="X36" s="1097"/>
      <c r="Y36" s="1120" t="str">
        <f>IF(はじめに!AV51="はい","PCSの変更","")</f>
        <v/>
      </c>
      <c r="Z36" s="1121"/>
      <c r="AA36" s="1121"/>
      <c r="AB36" s="1121"/>
      <c r="AC36" s="1121"/>
      <c r="AD36" s="1121"/>
      <c r="AE36" s="1121" t="str">
        <f>IF(はじめに!AV53="はい","パネルの変更","")</f>
        <v/>
      </c>
      <c r="AF36" s="1121"/>
      <c r="AG36" s="1121"/>
      <c r="AH36" s="1121"/>
      <c r="AI36" s="1121"/>
      <c r="AJ36" s="1121"/>
      <c r="AK36" s="1121" t="str">
        <f>IF(はじめに!AV58="はい","一号柱の位置変更","")</f>
        <v/>
      </c>
      <c r="AL36" s="1121"/>
      <c r="AM36" s="1121"/>
      <c r="AN36" s="1121"/>
      <c r="AO36" s="1121"/>
      <c r="AP36" s="1121"/>
      <c r="AQ36" s="1121" t="str">
        <f>IF(はじめに!AV62="はい","遮断器の変更","")</f>
        <v/>
      </c>
      <c r="AR36" s="1121"/>
      <c r="AS36" s="1121"/>
      <c r="AT36" s="1121"/>
      <c r="AU36" s="1121"/>
      <c r="AV36" s="1121"/>
      <c r="AW36" s="1121" t="str">
        <f>IF(はじめに!AV64="はい","保護装置の変更","")</f>
        <v/>
      </c>
      <c r="AX36" s="1121"/>
      <c r="AY36" s="1121"/>
      <c r="AZ36" s="1121"/>
      <c r="BA36" s="1121"/>
      <c r="BB36" s="1121"/>
      <c r="BC36" s="1121" t="str">
        <f>IF(はじめに!AV66="はい","昇圧用変圧器の変更","")</f>
        <v/>
      </c>
      <c r="BD36" s="1121"/>
      <c r="BE36" s="1121"/>
      <c r="BF36" s="1121"/>
      <c r="BG36" s="1121"/>
      <c r="BH36" s="1121"/>
      <c r="BI36" s="1121" t="str">
        <f>IF(はじめに!AV68="はい","通信設備の変更","")</f>
        <v/>
      </c>
      <c r="BJ36" s="1121"/>
      <c r="BK36" s="1121"/>
      <c r="BL36" s="1121"/>
      <c r="BM36" s="1121"/>
      <c r="BN36" s="1121"/>
      <c r="BO36" s="1124"/>
      <c r="BP36" s="593"/>
    </row>
    <row r="37" spans="1:68" ht="20.100000000000001" customHeight="1" x14ac:dyDescent="0.15">
      <c r="A37" s="640"/>
      <c r="B37" s="593"/>
      <c r="C37" s="1098"/>
      <c r="D37" s="1099"/>
      <c r="E37" s="1099"/>
      <c r="F37" s="1099"/>
      <c r="G37" s="1099"/>
      <c r="H37" s="1099"/>
      <c r="I37" s="1099"/>
      <c r="J37" s="1099"/>
      <c r="K37" s="1099"/>
      <c r="L37" s="1099"/>
      <c r="M37" s="1099"/>
      <c r="N37" s="1099"/>
      <c r="O37" s="1099"/>
      <c r="P37" s="1099"/>
      <c r="Q37" s="1099"/>
      <c r="R37" s="1099"/>
      <c r="S37" s="1099"/>
      <c r="T37" s="1099"/>
      <c r="U37" s="1099"/>
      <c r="V37" s="1099"/>
      <c r="W37" s="1099"/>
      <c r="X37" s="1100"/>
      <c r="Y37" s="1122"/>
      <c r="Z37" s="1123"/>
      <c r="AA37" s="1123"/>
      <c r="AB37" s="1123"/>
      <c r="AC37" s="1123"/>
      <c r="AD37" s="1123"/>
      <c r="AE37" s="1123"/>
      <c r="AF37" s="1123"/>
      <c r="AG37" s="1123"/>
      <c r="AH37" s="1123"/>
      <c r="AI37" s="1123"/>
      <c r="AJ37" s="1123"/>
      <c r="AK37" s="1123"/>
      <c r="AL37" s="1123"/>
      <c r="AM37" s="1123"/>
      <c r="AN37" s="1123"/>
      <c r="AO37" s="1123"/>
      <c r="AP37" s="1123"/>
      <c r="AQ37" s="1123"/>
      <c r="AR37" s="1123"/>
      <c r="AS37" s="1123"/>
      <c r="AT37" s="1123"/>
      <c r="AU37" s="1123"/>
      <c r="AV37" s="1123"/>
      <c r="AW37" s="1123"/>
      <c r="AX37" s="1123"/>
      <c r="AY37" s="1123"/>
      <c r="AZ37" s="1123"/>
      <c r="BA37" s="1123"/>
      <c r="BB37" s="1123"/>
      <c r="BC37" s="1123"/>
      <c r="BD37" s="1123"/>
      <c r="BE37" s="1123"/>
      <c r="BF37" s="1123"/>
      <c r="BG37" s="1123"/>
      <c r="BH37" s="1123"/>
      <c r="BI37" s="1123"/>
      <c r="BJ37" s="1123"/>
      <c r="BK37" s="1123"/>
      <c r="BL37" s="1123"/>
      <c r="BM37" s="1123"/>
      <c r="BN37" s="1123"/>
      <c r="BO37" s="1125"/>
      <c r="BP37" s="593"/>
    </row>
    <row r="38" spans="1:68" ht="20.100000000000001" hidden="1" customHeight="1" x14ac:dyDescent="0.15">
      <c r="A38" s="640"/>
      <c r="B38" s="593"/>
      <c r="C38" s="1104"/>
      <c r="D38" s="1105"/>
      <c r="E38" s="1105"/>
      <c r="F38" s="1105"/>
      <c r="G38" s="1105"/>
      <c r="H38" s="1105"/>
      <c r="I38" s="1105"/>
      <c r="J38" s="1105"/>
      <c r="K38" s="1105"/>
      <c r="L38" s="1105"/>
      <c r="M38" s="1105"/>
      <c r="N38" s="1105"/>
      <c r="O38" s="1105"/>
      <c r="P38" s="1105"/>
      <c r="Q38" s="1105"/>
      <c r="R38" s="1105"/>
      <c r="S38" s="1105"/>
      <c r="T38" s="1105"/>
      <c r="U38" s="1105"/>
      <c r="V38" s="1105"/>
      <c r="W38" s="1105"/>
      <c r="X38" s="1106"/>
      <c r="Y38" s="1117" t="s">
        <v>419</v>
      </c>
      <c r="Z38" s="1118"/>
      <c r="AA38" s="1118"/>
      <c r="AB38" s="1118"/>
      <c r="AC38" s="1118"/>
      <c r="AD38" s="1118"/>
      <c r="AE38" s="1118"/>
      <c r="AF38" s="1118"/>
      <c r="AG38" s="1118"/>
      <c r="AH38" s="1118"/>
      <c r="AI38" s="1118"/>
      <c r="AJ38" s="1118"/>
      <c r="AK38" s="1118"/>
      <c r="AL38" s="1118"/>
      <c r="AM38" s="1118"/>
      <c r="AN38" s="1118"/>
      <c r="AO38" s="1118"/>
      <c r="AP38" s="1118"/>
      <c r="AQ38" s="1118"/>
      <c r="AR38" s="1118"/>
      <c r="AS38" s="1118"/>
      <c r="AT38" s="1118"/>
      <c r="AU38" s="1118"/>
      <c r="AV38" s="1118"/>
      <c r="AW38" s="1118"/>
      <c r="AX38" s="1118"/>
      <c r="AY38" s="1118"/>
      <c r="AZ38" s="1118"/>
      <c r="BA38" s="1118"/>
      <c r="BB38" s="1118"/>
      <c r="BC38" s="1118"/>
      <c r="BD38" s="1118"/>
      <c r="BE38" s="1118"/>
      <c r="BF38" s="1118"/>
      <c r="BG38" s="1118"/>
      <c r="BH38" s="1118"/>
      <c r="BI38" s="1118"/>
      <c r="BJ38" s="1118"/>
      <c r="BK38" s="1118"/>
      <c r="BL38" s="1118"/>
      <c r="BM38" s="1118"/>
      <c r="BN38" s="1118"/>
      <c r="BO38" s="1119"/>
      <c r="BP38" s="593"/>
    </row>
    <row r="39" spans="1:68" ht="20.100000000000001" hidden="1" customHeight="1" x14ac:dyDescent="0.15">
      <c r="A39" s="640"/>
      <c r="B39" s="593"/>
      <c r="C39" s="1098" t="s">
        <v>420</v>
      </c>
      <c r="D39" s="1099"/>
      <c r="E39" s="1099"/>
      <c r="F39" s="1099"/>
      <c r="G39" s="1099"/>
      <c r="H39" s="1099"/>
      <c r="I39" s="1099"/>
      <c r="J39" s="1099"/>
      <c r="K39" s="1099"/>
      <c r="L39" s="1099"/>
      <c r="M39" s="1099"/>
      <c r="N39" s="1099"/>
      <c r="O39" s="1099"/>
      <c r="P39" s="1099"/>
      <c r="Q39" s="1099"/>
      <c r="R39" s="1099"/>
      <c r="S39" s="1099"/>
      <c r="T39" s="1099"/>
      <c r="U39" s="1099"/>
      <c r="V39" s="1099"/>
      <c r="W39" s="1099"/>
      <c r="X39" s="1100"/>
      <c r="Y39" s="1126" t="str">
        <f>IF(入力シート!E29="","",IF(入力シート!E29="選択してください","",入力シート!E29))</f>
        <v/>
      </c>
      <c r="Z39" s="1127"/>
      <c r="AA39" s="1127"/>
      <c r="AB39" s="1127"/>
      <c r="AC39" s="1127"/>
      <c r="AD39" s="1127"/>
      <c r="AE39" s="1127"/>
      <c r="AF39" s="1127"/>
      <c r="AG39" s="1127"/>
      <c r="AH39" s="1127"/>
      <c r="AI39" s="1127"/>
      <c r="AJ39" s="1127"/>
      <c r="AK39" s="1127"/>
      <c r="AL39" s="1127"/>
      <c r="AM39" s="1127"/>
      <c r="AN39" s="1127"/>
      <c r="AO39" s="1127"/>
      <c r="AP39" s="1127"/>
      <c r="AQ39" s="1127"/>
      <c r="AR39" s="1127"/>
      <c r="AS39" s="1127"/>
      <c r="AT39" s="1127"/>
      <c r="AU39" s="1127"/>
      <c r="AV39" s="1127"/>
      <c r="AW39" s="1127"/>
      <c r="AX39" s="1127"/>
      <c r="AY39" s="1127"/>
      <c r="AZ39" s="1127"/>
      <c r="BA39" s="1127"/>
      <c r="BB39" s="1127"/>
      <c r="BC39" s="1127"/>
      <c r="BD39" s="1127"/>
      <c r="BE39" s="1127"/>
      <c r="BF39" s="1127"/>
      <c r="BG39" s="1127"/>
      <c r="BH39" s="1127"/>
      <c r="BI39" s="1127"/>
      <c r="BJ39" s="1127"/>
      <c r="BK39" s="1127"/>
      <c r="BL39" s="1127"/>
      <c r="BM39" s="1127"/>
      <c r="BN39" s="1127"/>
      <c r="BO39" s="1128"/>
      <c r="BP39" s="593"/>
    </row>
    <row r="40" spans="1:68" ht="20.100000000000001" hidden="1" customHeight="1" x14ac:dyDescent="0.15">
      <c r="A40" s="640"/>
      <c r="B40" s="593"/>
      <c r="C40" s="1098"/>
      <c r="D40" s="1099"/>
      <c r="E40" s="1099"/>
      <c r="F40" s="1099"/>
      <c r="G40" s="1099"/>
      <c r="H40" s="1099"/>
      <c r="I40" s="1099"/>
      <c r="J40" s="1099"/>
      <c r="K40" s="1099"/>
      <c r="L40" s="1099"/>
      <c r="M40" s="1099"/>
      <c r="N40" s="1099"/>
      <c r="O40" s="1099"/>
      <c r="P40" s="1099"/>
      <c r="Q40" s="1099"/>
      <c r="R40" s="1099"/>
      <c r="S40" s="1099"/>
      <c r="T40" s="1099"/>
      <c r="U40" s="1099"/>
      <c r="V40" s="1099"/>
      <c r="W40" s="1099"/>
      <c r="X40" s="1100"/>
      <c r="Y40" s="1129"/>
      <c r="Z40" s="1130"/>
      <c r="AA40" s="1130"/>
      <c r="AB40" s="1130"/>
      <c r="AC40" s="1130"/>
      <c r="AD40" s="1130"/>
      <c r="AE40" s="1130"/>
      <c r="AF40" s="1130"/>
      <c r="AG40" s="1130"/>
      <c r="AH40" s="1130"/>
      <c r="AI40" s="1130"/>
      <c r="AJ40" s="1130"/>
      <c r="AK40" s="1130"/>
      <c r="AL40" s="1130"/>
      <c r="AM40" s="1130"/>
      <c r="AN40" s="1130"/>
      <c r="AO40" s="1130"/>
      <c r="AP40" s="1130"/>
      <c r="AQ40" s="1130"/>
      <c r="AR40" s="1130"/>
      <c r="AS40" s="1130"/>
      <c r="AT40" s="1130"/>
      <c r="AU40" s="1130"/>
      <c r="AV40" s="1130"/>
      <c r="AW40" s="1130"/>
      <c r="AX40" s="1130"/>
      <c r="AY40" s="1130"/>
      <c r="AZ40" s="1130"/>
      <c r="BA40" s="1130"/>
      <c r="BB40" s="1130"/>
      <c r="BC40" s="1130"/>
      <c r="BD40" s="1130"/>
      <c r="BE40" s="1130"/>
      <c r="BF40" s="1130"/>
      <c r="BG40" s="1130"/>
      <c r="BH40" s="1130"/>
      <c r="BI40" s="1130"/>
      <c r="BJ40" s="1130"/>
      <c r="BK40" s="1130"/>
      <c r="BL40" s="1130"/>
      <c r="BM40" s="1130"/>
      <c r="BN40" s="1130"/>
      <c r="BO40" s="1131"/>
      <c r="BP40" s="593"/>
    </row>
    <row r="41" spans="1:68" ht="20.100000000000001" hidden="1" customHeight="1" x14ac:dyDescent="0.15">
      <c r="A41" s="640"/>
      <c r="B41" s="593"/>
      <c r="C41" s="1098"/>
      <c r="D41" s="1099"/>
      <c r="E41" s="1099"/>
      <c r="F41" s="1099"/>
      <c r="G41" s="1099"/>
      <c r="H41" s="1099"/>
      <c r="I41" s="1099"/>
      <c r="J41" s="1099"/>
      <c r="K41" s="1099"/>
      <c r="L41" s="1099"/>
      <c r="M41" s="1099"/>
      <c r="N41" s="1099"/>
      <c r="O41" s="1099"/>
      <c r="P41" s="1099"/>
      <c r="Q41" s="1099"/>
      <c r="R41" s="1099"/>
      <c r="S41" s="1099"/>
      <c r="T41" s="1099"/>
      <c r="U41" s="1099"/>
      <c r="V41" s="1099"/>
      <c r="W41" s="1099"/>
      <c r="X41" s="1100"/>
      <c r="Y41" s="727" t="s">
        <v>1115</v>
      </c>
      <c r="Z41" s="728"/>
      <c r="AA41" s="728"/>
      <c r="AB41" s="728"/>
      <c r="AC41" s="728"/>
      <c r="AD41" s="728"/>
      <c r="AE41" s="728"/>
      <c r="AF41" s="728"/>
      <c r="AG41" s="728"/>
      <c r="AH41" s="728"/>
      <c r="AI41" s="728"/>
      <c r="AJ41" s="728"/>
      <c r="AK41" s="728"/>
      <c r="AL41" s="1132" t="str">
        <f>IF(OR(入力シート!E30="",入力シート!E29="選択してください",入力シート!E29="新規"),"",入力シート!E30)</f>
        <v/>
      </c>
      <c r="AM41" s="1132"/>
      <c r="AN41" s="1132"/>
      <c r="AO41" s="1132"/>
      <c r="AP41" s="1132"/>
      <c r="AQ41" s="1132"/>
      <c r="AR41" s="1132"/>
      <c r="AS41" s="1132"/>
      <c r="AT41" s="1132"/>
      <c r="AU41" s="1132"/>
      <c r="AV41" s="1132"/>
      <c r="AW41" s="1132"/>
      <c r="AX41" s="1132"/>
      <c r="AY41" s="1132"/>
      <c r="AZ41" s="1132"/>
      <c r="BA41" s="1132"/>
      <c r="BB41" s="1132"/>
      <c r="BC41" s="1132"/>
      <c r="BD41" s="1132"/>
      <c r="BE41" s="1132"/>
      <c r="BF41" s="1132"/>
      <c r="BG41" s="1132"/>
      <c r="BH41" s="1132"/>
      <c r="BI41" s="1132"/>
      <c r="BJ41" s="1132"/>
      <c r="BK41" s="1132"/>
      <c r="BL41" s="1132"/>
      <c r="BM41" s="1132"/>
      <c r="BN41" s="1132"/>
      <c r="BO41" s="1133"/>
      <c r="BP41" s="593"/>
    </row>
    <row r="42" spans="1:68" ht="20.100000000000001" hidden="1" customHeight="1" x14ac:dyDescent="0.15">
      <c r="A42" s="640"/>
      <c r="B42" s="593"/>
      <c r="C42" s="1104"/>
      <c r="D42" s="1105"/>
      <c r="E42" s="1105"/>
      <c r="F42" s="1105"/>
      <c r="G42" s="1105"/>
      <c r="H42" s="1105"/>
      <c r="I42" s="1105"/>
      <c r="J42" s="1105"/>
      <c r="K42" s="1105"/>
      <c r="L42" s="1105"/>
      <c r="M42" s="1105"/>
      <c r="N42" s="1105"/>
      <c r="O42" s="1105"/>
      <c r="P42" s="1105"/>
      <c r="Q42" s="1105"/>
      <c r="R42" s="1105"/>
      <c r="S42" s="1105"/>
      <c r="T42" s="1105"/>
      <c r="U42" s="1105"/>
      <c r="V42" s="1105"/>
      <c r="W42" s="1105"/>
      <c r="X42" s="1106"/>
      <c r="Y42" s="1136" t="s">
        <v>1114</v>
      </c>
      <c r="Z42" s="1134"/>
      <c r="AA42" s="1134"/>
      <c r="AB42" s="1134"/>
      <c r="AC42" s="1134"/>
      <c r="AD42" s="1134"/>
      <c r="AE42" s="1134"/>
      <c r="AF42" s="1134"/>
      <c r="AG42" s="1134"/>
      <c r="AH42" s="1134"/>
      <c r="AI42" s="1134"/>
      <c r="AJ42" s="1134"/>
      <c r="AK42" s="1134"/>
      <c r="AL42" s="1134" t="str">
        <f>IF(入力シート!E31="","",入力シート!E31)</f>
        <v/>
      </c>
      <c r="AM42" s="1134"/>
      <c r="AN42" s="1134"/>
      <c r="AO42" s="1134"/>
      <c r="AP42" s="1134"/>
      <c r="AQ42" s="1134"/>
      <c r="AR42" s="1134"/>
      <c r="AS42" s="1134"/>
      <c r="AT42" s="1134"/>
      <c r="AU42" s="1134"/>
      <c r="AV42" s="1134"/>
      <c r="AW42" s="1134"/>
      <c r="AX42" s="1134"/>
      <c r="AY42" s="1134"/>
      <c r="AZ42" s="1134"/>
      <c r="BA42" s="1134"/>
      <c r="BB42" s="1134"/>
      <c r="BC42" s="1134"/>
      <c r="BD42" s="1134"/>
      <c r="BE42" s="1134"/>
      <c r="BF42" s="1134"/>
      <c r="BG42" s="1134"/>
      <c r="BH42" s="1134"/>
      <c r="BI42" s="1134"/>
      <c r="BJ42" s="1134"/>
      <c r="BK42" s="1134"/>
      <c r="BL42" s="1134"/>
      <c r="BM42" s="1134"/>
      <c r="BN42" s="1134"/>
      <c r="BO42" s="1135"/>
      <c r="BP42" s="593"/>
    </row>
    <row r="43" spans="1:68" ht="20.100000000000001" hidden="1" customHeight="1" x14ac:dyDescent="0.15">
      <c r="A43" s="640"/>
      <c r="B43" s="593"/>
      <c r="C43" s="1095" t="s">
        <v>421</v>
      </c>
      <c r="D43" s="1096"/>
      <c r="E43" s="1096"/>
      <c r="F43" s="1096"/>
      <c r="G43" s="1096"/>
      <c r="H43" s="1096"/>
      <c r="I43" s="1096"/>
      <c r="J43" s="1096"/>
      <c r="K43" s="1096"/>
      <c r="L43" s="1096"/>
      <c r="M43" s="1096"/>
      <c r="N43" s="1096"/>
      <c r="O43" s="1096"/>
      <c r="P43" s="1096"/>
      <c r="Q43" s="1096"/>
      <c r="R43" s="1096"/>
      <c r="S43" s="1096"/>
      <c r="T43" s="1096"/>
      <c r="U43" s="1096"/>
      <c r="V43" s="1096"/>
      <c r="W43" s="1096"/>
      <c r="X43" s="1097"/>
      <c r="Y43" s="1126" t="str">
        <f>IF(入力シート!E11="","",IF(入力シート!E11="選択してください","",入力シート!E11))</f>
        <v/>
      </c>
      <c r="Z43" s="1127"/>
      <c r="AA43" s="1127"/>
      <c r="AB43" s="1127"/>
      <c r="AC43" s="1127"/>
      <c r="AD43" s="1127"/>
      <c r="AE43" s="1127"/>
      <c r="AF43" s="1127"/>
      <c r="AG43" s="1127"/>
      <c r="AH43" s="1127"/>
      <c r="AI43" s="1127"/>
      <c r="AJ43" s="1127"/>
      <c r="AK43" s="1127"/>
      <c r="AL43" s="1127"/>
      <c r="AM43" s="1127"/>
      <c r="AN43" s="1127"/>
      <c r="AO43" s="1127"/>
      <c r="AP43" s="1127"/>
      <c r="AQ43" s="1127"/>
      <c r="AR43" s="1127"/>
      <c r="AS43" s="1127"/>
      <c r="AT43" s="1127"/>
      <c r="AU43" s="1127"/>
      <c r="AV43" s="1127"/>
      <c r="AW43" s="1127"/>
      <c r="AX43" s="1127"/>
      <c r="AY43" s="1127"/>
      <c r="AZ43" s="1127"/>
      <c r="BA43" s="1127"/>
      <c r="BB43" s="1127"/>
      <c r="BC43" s="1127"/>
      <c r="BD43" s="1127"/>
      <c r="BE43" s="1127"/>
      <c r="BF43" s="1127"/>
      <c r="BG43" s="1127"/>
      <c r="BH43" s="1127"/>
      <c r="BI43" s="1127"/>
      <c r="BJ43" s="1127"/>
      <c r="BK43" s="1127"/>
      <c r="BL43" s="1127"/>
      <c r="BM43" s="1127"/>
      <c r="BN43" s="1127"/>
      <c r="BO43" s="1128"/>
      <c r="BP43" s="593"/>
    </row>
    <row r="44" spans="1:68" ht="20.100000000000001" hidden="1" customHeight="1" x14ac:dyDescent="0.15">
      <c r="A44" s="640"/>
      <c r="B44" s="593"/>
      <c r="C44" s="1098"/>
      <c r="D44" s="1099"/>
      <c r="E44" s="1099"/>
      <c r="F44" s="1099"/>
      <c r="G44" s="1099"/>
      <c r="H44" s="1099"/>
      <c r="I44" s="1099"/>
      <c r="J44" s="1099"/>
      <c r="K44" s="1099"/>
      <c r="L44" s="1099"/>
      <c r="M44" s="1099"/>
      <c r="N44" s="1099"/>
      <c r="O44" s="1099"/>
      <c r="P44" s="1099"/>
      <c r="Q44" s="1099"/>
      <c r="R44" s="1099"/>
      <c r="S44" s="1099"/>
      <c r="T44" s="1099"/>
      <c r="U44" s="1099"/>
      <c r="V44" s="1099"/>
      <c r="W44" s="1099"/>
      <c r="X44" s="1100"/>
      <c r="Y44" s="1129"/>
      <c r="Z44" s="1130"/>
      <c r="AA44" s="1130"/>
      <c r="AB44" s="1130"/>
      <c r="AC44" s="1130"/>
      <c r="AD44" s="1130"/>
      <c r="AE44" s="1130"/>
      <c r="AF44" s="1130"/>
      <c r="AG44" s="1130"/>
      <c r="AH44" s="1130"/>
      <c r="AI44" s="1130"/>
      <c r="AJ44" s="1130"/>
      <c r="AK44" s="1130"/>
      <c r="AL44" s="1130"/>
      <c r="AM44" s="1130"/>
      <c r="AN44" s="1130"/>
      <c r="AO44" s="1130"/>
      <c r="AP44" s="1130"/>
      <c r="AQ44" s="1130"/>
      <c r="AR44" s="1130"/>
      <c r="AS44" s="1130"/>
      <c r="AT44" s="1130"/>
      <c r="AU44" s="1130"/>
      <c r="AV44" s="1130"/>
      <c r="AW44" s="1130"/>
      <c r="AX44" s="1130"/>
      <c r="AY44" s="1130"/>
      <c r="AZ44" s="1130"/>
      <c r="BA44" s="1130"/>
      <c r="BB44" s="1130"/>
      <c r="BC44" s="1130"/>
      <c r="BD44" s="1130"/>
      <c r="BE44" s="1130"/>
      <c r="BF44" s="1130"/>
      <c r="BG44" s="1130"/>
      <c r="BH44" s="1130"/>
      <c r="BI44" s="1130"/>
      <c r="BJ44" s="1130"/>
      <c r="BK44" s="1130"/>
      <c r="BL44" s="1130"/>
      <c r="BM44" s="1130"/>
      <c r="BN44" s="1130"/>
      <c r="BO44" s="1131"/>
      <c r="BP44" s="593"/>
    </row>
    <row r="45" spans="1:68" ht="20.100000000000001" hidden="1" customHeight="1" x14ac:dyDescent="0.15">
      <c r="A45" s="640"/>
      <c r="B45" s="593"/>
      <c r="C45" s="1104"/>
      <c r="D45" s="1105"/>
      <c r="E45" s="1105"/>
      <c r="F45" s="1105"/>
      <c r="G45" s="1105"/>
      <c r="H45" s="1105"/>
      <c r="I45" s="1105"/>
      <c r="J45" s="1105"/>
      <c r="K45" s="1105"/>
      <c r="L45" s="1105"/>
      <c r="M45" s="1105"/>
      <c r="N45" s="1105"/>
      <c r="O45" s="1105"/>
      <c r="P45" s="1105"/>
      <c r="Q45" s="1105"/>
      <c r="R45" s="1105"/>
      <c r="S45" s="1105"/>
      <c r="T45" s="1105"/>
      <c r="U45" s="1105"/>
      <c r="V45" s="1105"/>
      <c r="W45" s="1105"/>
      <c r="X45" s="1106"/>
      <c r="Y45" s="1118" t="s">
        <v>422</v>
      </c>
      <c r="Z45" s="1118"/>
      <c r="AA45" s="1118"/>
      <c r="AB45" s="1118"/>
      <c r="AC45" s="1118"/>
      <c r="AD45" s="1118"/>
      <c r="AE45" s="1118"/>
      <c r="AF45" s="1118"/>
      <c r="AG45" s="1118"/>
      <c r="AH45" s="1118"/>
      <c r="AI45" s="1118"/>
      <c r="AJ45" s="1118"/>
      <c r="AK45" s="1118"/>
      <c r="AL45" s="1118"/>
      <c r="AM45" s="1118"/>
      <c r="AN45" s="1118"/>
      <c r="AO45" s="1118"/>
      <c r="AP45" s="1118"/>
      <c r="AQ45" s="1118"/>
      <c r="AR45" s="1118"/>
      <c r="AS45" s="1118"/>
      <c r="AT45" s="1118"/>
      <c r="AU45" s="1118"/>
      <c r="AV45" s="1118"/>
      <c r="AW45" s="1118"/>
      <c r="AX45" s="1118"/>
      <c r="AY45" s="1118"/>
      <c r="AZ45" s="1118"/>
      <c r="BA45" s="1118"/>
      <c r="BB45" s="1118"/>
      <c r="BC45" s="1118"/>
      <c r="BD45" s="1118"/>
      <c r="BE45" s="1118"/>
      <c r="BF45" s="1118"/>
      <c r="BG45" s="1118"/>
      <c r="BH45" s="1118"/>
      <c r="BI45" s="1118"/>
      <c r="BJ45" s="1118"/>
      <c r="BK45" s="1118"/>
      <c r="BL45" s="1118"/>
      <c r="BM45" s="1118"/>
      <c r="BN45" s="1118"/>
      <c r="BO45" s="1119"/>
      <c r="BP45" s="593"/>
    </row>
    <row r="46" spans="1:68" ht="20.100000000000001" customHeight="1" x14ac:dyDescent="0.15">
      <c r="A46" s="640"/>
      <c r="B46" s="593"/>
      <c r="C46" s="1095" t="s">
        <v>1152</v>
      </c>
      <c r="D46" s="1096"/>
      <c r="E46" s="1096"/>
      <c r="F46" s="1096"/>
      <c r="G46" s="1096"/>
      <c r="H46" s="1096"/>
      <c r="I46" s="1096"/>
      <c r="J46" s="1096"/>
      <c r="K46" s="1096"/>
      <c r="L46" s="1096"/>
      <c r="M46" s="1096"/>
      <c r="N46" s="1096"/>
      <c r="O46" s="1096"/>
      <c r="P46" s="1096"/>
      <c r="Q46" s="1096"/>
      <c r="R46" s="1096"/>
      <c r="S46" s="1096"/>
      <c r="T46" s="1096"/>
      <c r="U46" s="1096"/>
      <c r="V46" s="1096"/>
      <c r="W46" s="1096"/>
      <c r="X46" s="1097"/>
      <c r="Y46" s="1107" t="s">
        <v>1150</v>
      </c>
      <c r="Z46" s="1108"/>
      <c r="AA46" s="1108"/>
      <c r="AB46" s="1108"/>
      <c r="AC46" s="1108"/>
      <c r="AD46" s="1108"/>
      <c r="AE46" s="1108"/>
      <c r="AF46" s="1108"/>
      <c r="AG46" s="1108"/>
      <c r="AH46" s="1108"/>
      <c r="AI46" s="1108"/>
      <c r="AJ46" s="1108"/>
      <c r="AK46" s="1108"/>
      <c r="AL46" s="1108"/>
      <c r="AM46" s="1108"/>
      <c r="AN46" s="1108"/>
      <c r="AO46" s="1108"/>
      <c r="AP46" s="1108"/>
      <c r="AQ46" s="1108"/>
      <c r="AR46" s="1108"/>
      <c r="AS46" s="1108"/>
      <c r="AT46" s="1108"/>
      <c r="AU46" s="1108"/>
      <c r="AV46" s="1108"/>
      <c r="AW46" s="1108"/>
      <c r="AX46" s="1108"/>
      <c r="AY46" s="1108"/>
      <c r="AZ46" s="1108"/>
      <c r="BA46" s="1108"/>
      <c r="BB46" s="1108"/>
      <c r="BC46" s="1108"/>
      <c r="BD46" s="1108"/>
      <c r="BE46" s="1108"/>
      <c r="BF46" s="1108"/>
      <c r="BG46" s="1108"/>
      <c r="BH46" s="1108"/>
      <c r="BI46" s="1108"/>
      <c r="BJ46" s="1108"/>
      <c r="BK46" s="1108"/>
      <c r="BL46" s="1108"/>
      <c r="BM46" s="1108"/>
      <c r="BN46" s="1108"/>
      <c r="BO46" s="1109"/>
      <c r="BP46" s="593"/>
    </row>
    <row r="47" spans="1:68" ht="20.100000000000001" customHeight="1" x14ac:dyDescent="0.15">
      <c r="A47" s="640"/>
      <c r="B47" s="593"/>
      <c r="C47" s="1098"/>
      <c r="D47" s="1099"/>
      <c r="E47" s="1099"/>
      <c r="F47" s="1099"/>
      <c r="G47" s="1099"/>
      <c r="H47" s="1099"/>
      <c r="I47" s="1099"/>
      <c r="J47" s="1099"/>
      <c r="K47" s="1099"/>
      <c r="L47" s="1099"/>
      <c r="M47" s="1099"/>
      <c r="N47" s="1099"/>
      <c r="O47" s="1099"/>
      <c r="P47" s="1099"/>
      <c r="Q47" s="1099"/>
      <c r="R47" s="1099"/>
      <c r="S47" s="1099"/>
      <c r="T47" s="1099"/>
      <c r="U47" s="1099"/>
      <c r="V47" s="1099"/>
      <c r="W47" s="1099"/>
      <c r="X47" s="1100"/>
      <c r="Y47" s="588"/>
      <c r="Z47" s="1076" t="s">
        <v>423</v>
      </c>
      <c r="AA47" s="1076"/>
      <c r="AB47" s="1076"/>
      <c r="AC47" s="1076"/>
      <c r="AD47" s="1076"/>
      <c r="AE47" s="1110" t="str">
        <f>IF(入力シート!E32="","",入力シート!E32)</f>
        <v/>
      </c>
      <c r="AF47" s="1110"/>
      <c r="AG47" s="1110"/>
      <c r="AH47" s="1110"/>
      <c r="AI47" s="1110"/>
      <c r="AJ47" s="1110"/>
      <c r="AK47" s="1110"/>
      <c r="AL47" s="1110"/>
      <c r="AM47" s="1110"/>
      <c r="AN47" s="1110"/>
      <c r="AO47" s="1110"/>
      <c r="AP47" s="1110"/>
      <c r="AQ47" s="1110"/>
      <c r="AR47" s="1110"/>
      <c r="AS47" s="1110"/>
      <c r="AT47" s="1110"/>
      <c r="AU47" s="1110"/>
      <c r="AV47" s="1110"/>
      <c r="AW47" s="1110"/>
      <c r="AX47" s="1110"/>
      <c r="AY47" s="1110"/>
      <c r="AZ47" s="1110"/>
      <c r="BA47" s="1110"/>
      <c r="BB47" s="1110"/>
      <c r="BC47" s="1110"/>
      <c r="BD47" s="1110"/>
      <c r="BE47" s="1110"/>
      <c r="BF47" s="1110"/>
      <c r="BG47" s="1110"/>
      <c r="BH47" s="1110"/>
      <c r="BI47" s="1110"/>
      <c r="BJ47" s="1110"/>
      <c r="BK47" s="1110"/>
      <c r="BL47" s="1110"/>
      <c r="BM47" s="1110"/>
      <c r="BN47" s="1110"/>
      <c r="BO47" s="1111"/>
      <c r="BP47" s="593"/>
    </row>
    <row r="48" spans="1:68" ht="20.100000000000001" customHeight="1" x14ac:dyDescent="0.15">
      <c r="A48" s="640"/>
      <c r="B48" s="593"/>
      <c r="C48" s="1098"/>
      <c r="D48" s="1099"/>
      <c r="E48" s="1099"/>
      <c r="F48" s="1099"/>
      <c r="G48" s="1099"/>
      <c r="H48" s="1099"/>
      <c r="I48" s="1099"/>
      <c r="J48" s="1099"/>
      <c r="K48" s="1099"/>
      <c r="L48" s="1099"/>
      <c r="M48" s="1099"/>
      <c r="N48" s="1099"/>
      <c r="O48" s="1099"/>
      <c r="P48" s="1099"/>
      <c r="Q48" s="1099"/>
      <c r="R48" s="1099"/>
      <c r="S48" s="1099"/>
      <c r="T48" s="1099"/>
      <c r="U48" s="1099"/>
      <c r="V48" s="1099"/>
      <c r="W48" s="1099"/>
      <c r="X48" s="1100"/>
      <c r="Y48" s="588"/>
      <c r="Z48" s="1076"/>
      <c r="AA48" s="1076"/>
      <c r="AB48" s="1076"/>
      <c r="AC48" s="1076"/>
      <c r="AD48" s="1076"/>
      <c r="AE48" s="1077" t="str">
        <f>IF(OR(入力シート!E33="",入力シート!E34=""),"",入力シート!E33&amp;入力シート!E34)</f>
        <v/>
      </c>
      <c r="AF48" s="1077"/>
      <c r="AG48" s="1077"/>
      <c r="AH48" s="1077"/>
      <c r="AI48" s="1077"/>
      <c r="AJ48" s="1077"/>
      <c r="AK48" s="1077"/>
      <c r="AL48" s="1077"/>
      <c r="AM48" s="1077"/>
      <c r="AN48" s="1077"/>
      <c r="AO48" s="1077"/>
      <c r="AP48" s="1077"/>
      <c r="AQ48" s="1077"/>
      <c r="AR48" s="1077"/>
      <c r="AS48" s="1077"/>
      <c r="AT48" s="1077"/>
      <c r="AU48" s="1077"/>
      <c r="AV48" s="1077"/>
      <c r="AW48" s="1077"/>
      <c r="AX48" s="1077"/>
      <c r="AY48" s="1077"/>
      <c r="AZ48" s="1077"/>
      <c r="BA48" s="1077"/>
      <c r="BB48" s="1077"/>
      <c r="BC48" s="1077"/>
      <c r="BD48" s="1077"/>
      <c r="BE48" s="1077"/>
      <c r="BF48" s="1077"/>
      <c r="BG48" s="1077"/>
      <c r="BH48" s="1077"/>
      <c r="BI48" s="1077"/>
      <c r="BJ48" s="1077"/>
      <c r="BK48" s="1077"/>
      <c r="BL48" s="1077"/>
      <c r="BM48" s="1077"/>
      <c r="BN48" s="1077"/>
      <c r="BO48" s="1078"/>
      <c r="BP48" s="593"/>
    </row>
    <row r="49" spans="1:68" ht="20.100000000000001" customHeight="1" x14ac:dyDescent="0.15">
      <c r="A49" s="640"/>
      <c r="B49" s="593"/>
      <c r="C49" s="1098"/>
      <c r="D49" s="1099"/>
      <c r="E49" s="1099"/>
      <c r="F49" s="1099"/>
      <c r="G49" s="1099"/>
      <c r="H49" s="1099"/>
      <c r="I49" s="1099"/>
      <c r="J49" s="1099"/>
      <c r="K49" s="1099"/>
      <c r="L49" s="1099"/>
      <c r="M49" s="1099"/>
      <c r="N49" s="1099"/>
      <c r="O49" s="1099"/>
      <c r="P49" s="1099"/>
      <c r="Q49" s="1099"/>
      <c r="R49" s="1099"/>
      <c r="S49" s="1099"/>
      <c r="T49" s="1099"/>
      <c r="U49" s="1099"/>
      <c r="V49" s="1099"/>
      <c r="W49" s="1099"/>
      <c r="X49" s="1100"/>
      <c r="Y49" s="588"/>
      <c r="Z49" s="1076" t="s">
        <v>424</v>
      </c>
      <c r="AA49" s="1076"/>
      <c r="AB49" s="1076"/>
      <c r="AC49" s="1076"/>
      <c r="AD49" s="1076"/>
      <c r="AE49" s="1077" t="str">
        <f>IF(入力シート!E35="","",入力シート!E35)</f>
        <v/>
      </c>
      <c r="AF49" s="1077"/>
      <c r="AG49" s="1077"/>
      <c r="AH49" s="1077"/>
      <c r="AI49" s="1077"/>
      <c r="AJ49" s="1077"/>
      <c r="AK49" s="1077"/>
      <c r="AL49" s="1077"/>
      <c r="AM49" s="1077"/>
      <c r="AN49" s="1077"/>
      <c r="AO49" s="1077"/>
      <c r="AP49" s="1077"/>
      <c r="AQ49" s="1077"/>
      <c r="AR49" s="1077"/>
      <c r="AS49" s="1077"/>
      <c r="AT49" s="1077"/>
      <c r="AU49" s="1077"/>
      <c r="AV49" s="1077"/>
      <c r="AW49" s="1077"/>
      <c r="AX49" s="1077"/>
      <c r="AY49" s="1077"/>
      <c r="AZ49" s="1077"/>
      <c r="BA49" s="1077"/>
      <c r="BB49" s="1077"/>
      <c r="BC49" s="1077"/>
      <c r="BD49" s="1077"/>
      <c r="BE49" s="1077"/>
      <c r="BF49" s="1077"/>
      <c r="BG49" s="1077"/>
      <c r="BH49" s="1077"/>
      <c r="BI49" s="1077"/>
      <c r="BJ49" s="1077"/>
      <c r="BK49" s="1077"/>
      <c r="BL49" s="1077"/>
      <c r="BM49" s="1077"/>
      <c r="BN49" s="1077"/>
      <c r="BO49" s="1078"/>
      <c r="BP49" s="593"/>
    </row>
    <row r="50" spans="1:68" ht="20.100000000000001" customHeight="1" x14ac:dyDescent="0.15">
      <c r="A50" s="640"/>
      <c r="B50" s="593"/>
      <c r="C50" s="1098"/>
      <c r="D50" s="1099"/>
      <c r="E50" s="1099"/>
      <c r="F50" s="1099"/>
      <c r="G50" s="1099"/>
      <c r="H50" s="1099"/>
      <c r="I50" s="1099"/>
      <c r="J50" s="1099"/>
      <c r="K50" s="1099"/>
      <c r="L50" s="1099"/>
      <c r="M50" s="1099"/>
      <c r="N50" s="1099"/>
      <c r="O50" s="1099"/>
      <c r="P50" s="1099"/>
      <c r="Q50" s="1099"/>
      <c r="R50" s="1099"/>
      <c r="S50" s="1099"/>
      <c r="T50" s="1099"/>
      <c r="U50" s="1099"/>
      <c r="V50" s="1099"/>
      <c r="W50" s="1099"/>
      <c r="X50" s="1100"/>
      <c r="Y50" s="588"/>
      <c r="Z50" s="1076" t="s">
        <v>425</v>
      </c>
      <c r="AA50" s="1076"/>
      <c r="AB50" s="1076"/>
      <c r="AC50" s="1076"/>
      <c r="AD50" s="1076"/>
      <c r="AE50" s="1077" t="str">
        <f>IF(入力シート!E36="","",入力シート!E36)</f>
        <v/>
      </c>
      <c r="AF50" s="1077"/>
      <c r="AG50" s="1077"/>
      <c r="AH50" s="1077"/>
      <c r="AI50" s="1077"/>
      <c r="AJ50" s="1077"/>
      <c r="AK50" s="1077"/>
      <c r="AL50" s="1077"/>
      <c r="AM50" s="1077"/>
      <c r="AN50" s="1077"/>
      <c r="AO50" s="1077"/>
      <c r="AP50" s="1077"/>
      <c r="AQ50" s="1077"/>
      <c r="AR50" s="1077"/>
      <c r="AS50" s="1077"/>
      <c r="AT50" s="1077"/>
      <c r="AU50" s="1077"/>
      <c r="AV50" s="1077"/>
      <c r="AW50" s="1077"/>
      <c r="AX50" s="1077"/>
      <c r="AY50" s="1077"/>
      <c r="AZ50" s="1077"/>
      <c r="BA50" s="1077"/>
      <c r="BB50" s="1077"/>
      <c r="BC50" s="1077"/>
      <c r="BD50" s="1077"/>
      <c r="BE50" s="1077"/>
      <c r="BF50" s="1077"/>
      <c r="BG50" s="1077"/>
      <c r="BH50" s="1077"/>
      <c r="BI50" s="1077"/>
      <c r="BJ50" s="1077"/>
      <c r="BK50" s="1077"/>
      <c r="BL50" s="1077"/>
      <c r="BM50" s="1077"/>
      <c r="BN50" s="1077"/>
      <c r="BO50" s="1078"/>
      <c r="BP50" s="593"/>
    </row>
    <row r="51" spans="1:68" ht="20.100000000000001" customHeight="1" x14ac:dyDescent="0.15">
      <c r="A51" s="640"/>
      <c r="B51" s="593"/>
      <c r="C51" s="1098"/>
      <c r="D51" s="1099"/>
      <c r="E51" s="1099"/>
      <c r="F51" s="1099"/>
      <c r="G51" s="1099"/>
      <c r="H51" s="1099"/>
      <c r="I51" s="1099"/>
      <c r="J51" s="1099"/>
      <c r="K51" s="1099"/>
      <c r="L51" s="1099"/>
      <c r="M51" s="1099"/>
      <c r="N51" s="1099"/>
      <c r="O51" s="1099"/>
      <c r="P51" s="1099"/>
      <c r="Q51" s="1099"/>
      <c r="R51" s="1099"/>
      <c r="S51" s="1099"/>
      <c r="T51" s="1099"/>
      <c r="U51" s="1099"/>
      <c r="V51" s="1099"/>
      <c r="W51" s="1099"/>
      <c r="X51" s="1100"/>
      <c r="Y51" s="588"/>
      <c r="Z51" s="1076" t="s">
        <v>426</v>
      </c>
      <c r="AA51" s="1076"/>
      <c r="AB51" s="1076"/>
      <c r="AC51" s="1076"/>
      <c r="AD51" s="1076"/>
      <c r="AE51" s="1077" t="str">
        <f>IF(入力シート!E37="","",入力シート!E37)</f>
        <v/>
      </c>
      <c r="AF51" s="1077"/>
      <c r="AG51" s="1077"/>
      <c r="AH51" s="1077"/>
      <c r="AI51" s="1077"/>
      <c r="AJ51" s="1077"/>
      <c r="AK51" s="1077"/>
      <c r="AL51" s="1077"/>
      <c r="AM51" s="1077"/>
      <c r="AN51" s="1077"/>
      <c r="AO51" s="1077"/>
      <c r="AP51" s="1077"/>
      <c r="AQ51" s="1077"/>
      <c r="AR51" s="1077"/>
      <c r="AS51" s="1077"/>
      <c r="AT51" s="1077"/>
      <c r="AU51" s="1077"/>
      <c r="AV51" s="1077"/>
      <c r="AW51" s="1077"/>
      <c r="AX51" s="1077"/>
      <c r="AY51" s="1077"/>
      <c r="AZ51" s="1077"/>
      <c r="BA51" s="1077"/>
      <c r="BB51" s="1077"/>
      <c r="BC51" s="1077"/>
      <c r="BD51" s="1077"/>
      <c r="BE51" s="1077"/>
      <c r="BF51" s="1077"/>
      <c r="BG51" s="1077"/>
      <c r="BH51" s="1077"/>
      <c r="BI51" s="1077"/>
      <c r="BJ51" s="1077"/>
      <c r="BK51" s="1077"/>
      <c r="BL51" s="1077"/>
      <c r="BM51" s="1077"/>
      <c r="BN51" s="1077"/>
      <c r="BO51" s="1078"/>
      <c r="BP51" s="593"/>
    </row>
    <row r="52" spans="1:68" ht="20.100000000000001" customHeight="1" x14ac:dyDescent="0.15">
      <c r="A52" s="640"/>
      <c r="B52" s="593"/>
      <c r="C52" s="1098"/>
      <c r="D52" s="1099"/>
      <c r="E52" s="1099"/>
      <c r="F52" s="1099"/>
      <c r="G52" s="1099"/>
      <c r="H52" s="1099"/>
      <c r="I52" s="1099"/>
      <c r="J52" s="1099"/>
      <c r="K52" s="1099"/>
      <c r="L52" s="1099"/>
      <c r="M52" s="1099"/>
      <c r="N52" s="1099"/>
      <c r="O52" s="1099"/>
      <c r="P52" s="1099"/>
      <c r="Q52" s="1099"/>
      <c r="R52" s="1099"/>
      <c r="S52" s="1099"/>
      <c r="T52" s="1099"/>
      <c r="U52" s="1099"/>
      <c r="V52" s="1099"/>
      <c r="W52" s="1099"/>
      <c r="X52" s="1100"/>
      <c r="Y52" s="588"/>
      <c r="Z52" s="1076" t="s">
        <v>427</v>
      </c>
      <c r="AA52" s="1076"/>
      <c r="AB52" s="1076"/>
      <c r="AC52" s="1076"/>
      <c r="AD52" s="1076"/>
      <c r="AE52" s="1077" t="str">
        <f>IF(入力シート!E38="","",入力シート!E38)</f>
        <v/>
      </c>
      <c r="AF52" s="1077"/>
      <c r="AG52" s="1077"/>
      <c r="AH52" s="1077"/>
      <c r="AI52" s="1077"/>
      <c r="AJ52" s="1077"/>
      <c r="AK52" s="1077"/>
      <c r="AL52" s="1077"/>
      <c r="AM52" s="1077"/>
      <c r="AN52" s="1077"/>
      <c r="AO52" s="1077"/>
      <c r="AP52" s="1077"/>
      <c r="AQ52" s="1077"/>
      <c r="AR52" s="1077"/>
      <c r="AS52" s="1077"/>
      <c r="AT52" s="1077"/>
      <c r="AU52" s="1077"/>
      <c r="AV52" s="1077"/>
      <c r="AW52" s="1077"/>
      <c r="AX52" s="1077"/>
      <c r="AY52" s="1077"/>
      <c r="AZ52" s="1077"/>
      <c r="BA52" s="1077"/>
      <c r="BB52" s="1077"/>
      <c r="BC52" s="1077"/>
      <c r="BD52" s="1077"/>
      <c r="BE52" s="1077"/>
      <c r="BF52" s="1077"/>
      <c r="BG52" s="1077"/>
      <c r="BH52" s="1077"/>
      <c r="BI52" s="1077"/>
      <c r="BJ52" s="1077"/>
      <c r="BK52" s="1077"/>
      <c r="BL52" s="1077"/>
      <c r="BM52" s="1077"/>
      <c r="BN52" s="1077"/>
      <c r="BO52" s="1078"/>
      <c r="BP52" s="593"/>
    </row>
    <row r="53" spans="1:68" ht="20.100000000000001" customHeight="1" x14ac:dyDescent="0.15">
      <c r="A53" s="640"/>
      <c r="B53" s="593"/>
      <c r="C53" s="1098"/>
      <c r="D53" s="1099"/>
      <c r="E53" s="1099"/>
      <c r="F53" s="1099"/>
      <c r="G53" s="1099"/>
      <c r="H53" s="1099"/>
      <c r="I53" s="1099"/>
      <c r="J53" s="1099"/>
      <c r="K53" s="1099"/>
      <c r="L53" s="1099"/>
      <c r="M53" s="1099"/>
      <c r="N53" s="1099"/>
      <c r="O53" s="1099"/>
      <c r="P53" s="1099"/>
      <c r="Q53" s="1099"/>
      <c r="R53" s="1099"/>
      <c r="S53" s="1099"/>
      <c r="T53" s="1099"/>
      <c r="U53" s="1099"/>
      <c r="V53" s="1099"/>
      <c r="W53" s="1099"/>
      <c r="X53" s="1100"/>
      <c r="Y53" s="586"/>
      <c r="Z53" s="1079" t="s">
        <v>1113</v>
      </c>
      <c r="AA53" s="1079"/>
      <c r="AB53" s="1079"/>
      <c r="AC53" s="1079"/>
      <c r="AD53" s="1079"/>
      <c r="AE53" s="1080" t="str">
        <f>IF(入力シート!E39="","",入力シート!E39)</f>
        <v/>
      </c>
      <c r="AF53" s="1080"/>
      <c r="AG53" s="1080"/>
      <c r="AH53" s="1080"/>
      <c r="AI53" s="1080"/>
      <c r="AJ53" s="1080"/>
      <c r="AK53" s="1080"/>
      <c r="AL53" s="1080"/>
      <c r="AM53" s="1080"/>
      <c r="AN53" s="1080"/>
      <c r="AO53" s="1080"/>
      <c r="AP53" s="1080"/>
      <c r="AQ53" s="1080"/>
      <c r="AR53" s="1080"/>
      <c r="AS53" s="1080"/>
      <c r="AT53" s="1080"/>
      <c r="AU53" s="1080"/>
      <c r="AV53" s="1080"/>
      <c r="AW53" s="1080"/>
      <c r="AX53" s="1080"/>
      <c r="AY53" s="1080"/>
      <c r="AZ53" s="1080"/>
      <c r="BA53" s="1080"/>
      <c r="BB53" s="1080"/>
      <c r="BC53" s="1080"/>
      <c r="BD53" s="1080"/>
      <c r="BE53" s="1080"/>
      <c r="BF53" s="1080"/>
      <c r="BG53" s="1080"/>
      <c r="BH53" s="1080"/>
      <c r="BI53" s="1080"/>
      <c r="BJ53" s="1080"/>
      <c r="BK53" s="1080"/>
      <c r="BL53" s="1080"/>
      <c r="BM53" s="1080"/>
      <c r="BN53" s="1080"/>
      <c r="BO53" s="1081"/>
      <c r="BP53" s="593"/>
    </row>
    <row r="54" spans="1:68" ht="20.100000000000001" customHeight="1" x14ac:dyDescent="0.15">
      <c r="A54" s="640"/>
      <c r="B54" s="593"/>
      <c r="C54" s="1098"/>
      <c r="D54" s="1099"/>
      <c r="E54" s="1099"/>
      <c r="F54" s="1099"/>
      <c r="G54" s="1099"/>
      <c r="H54" s="1099"/>
      <c r="I54" s="1099"/>
      <c r="J54" s="1099"/>
      <c r="K54" s="1099"/>
      <c r="L54" s="1099"/>
      <c r="M54" s="1099"/>
      <c r="N54" s="1099"/>
      <c r="O54" s="1099"/>
      <c r="P54" s="1099"/>
      <c r="Q54" s="1099"/>
      <c r="R54" s="1099"/>
      <c r="S54" s="1099"/>
      <c r="T54" s="1099"/>
      <c r="U54" s="1099"/>
      <c r="V54" s="1099"/>
      <c r="W54" s="1099"/>
      <c r="X54" s="1100"/>
      <c r="Y54" s="1107" t="s">
        <v>1151</v>
      </c>
      <c r="Z54" s="1108"/>
      <c r="AA54" s="1108"/>
      <c r="AB54" s="1108"/>
      <c r="AC54" s="1108"/>
      <c r="AD54" s="1108"/>
      <c r="AE54" s="1108"/>
      <c r="AF54" s="1108"/>
      <c r="AG54" s="1108"/>
      <c r="AH54" s="1108"/>
      <c r="AI54" s="1108"/>
      <c r="AJ54" s="1108"/>
      <c r="AK54" s="1108"/>
      <c r="AL54" s="1108"/>
      <c r="AM54" s="1108"/>
      <c r="AN54" s="1108"/>
      <c r="AO54" s="1108"/>
      <c r="AP54" s="1108"/>
      <c r="AQ54" s="1108"/>
      <c r="AR54" s="1108"/>
      <c r="AS54" s="1108"/>
      <c r="AT54" s="1108"/>
      <c r="AU54" s="1108"/>
      <c r="AV54" s="1108"/>
      <c r="AW54" s="1108"/>
      <c r="AX54" s="1108"/>
      <c r="AY54" s="1108"/>
      <c r="AZ54" s="1108"/>
      <c r="BA54" s="1108"/>
      <c r="BB54" s="1108"/>
      <c r="BC54" s="1108"/>
      <c r="BD54" s="1108"/>
      <c r="BE54" s="1108"/>
      <c r="BF54" s="1108"/>
      <c r="BG54" s="1108"/>
      <c r="BH54" s="1108"/>
      <c r="BI54" s="1108"/>
      <c r="BJ54" s="1108"/>
      <c r="BK54" s="1108"/>
      <c r="BL54" s="1108"/>
      <c r="BM54" s="1108"/>
      <c r="BN54" s="1108"/>
      <c r="BO54" s="1109"/>
      <c r="BP54" s="593"/>
    </row>
    <row r="55" spans="1:68" ht="20.100000000000001" customHeight="1" x14ac:dyDescent="0.15">
      <c r="A55" s="640"/>
      <c r="B55" s="593"/>
      <c r="C55" s="1098"/>
      <c r="D55" s="1099"/>
      <c r="E55" s="1099"/>
      <c r="F55" s="1099"/>
      <c r="G55" s="1099"/>
      <c r="H55" s="1099"/>
      <c r="I55" s="1099"/>
      <c r="J55" s="1099"/>
      <c r="K55" s="1099"/>
      <c r="L55" s="1099"/>
      <c r="M55" s="1099"/>
      <c r="N55" s="1099"/>
      <c r="O55" s="1099"/>
      <c r="P55" s="1099"/>
      <c r="Q55" s="1099"/>
      <c r="R55" s="1099"/>
      <c r="S55" s="1099"/>
      <c r="T55" s="1099"/>
      <c r="U55" s="1099"/>
      <c r="V55" s="1099"/>
      <c r="W55" s="1099"/>
      <c r="X55" s="1100"/>
      <c r="Y55" s="588"/>
      <c r="Z55" s="1076" t="s">
        <v>429</v>
      </c>
      <c r="AA55" s="1076"/>
      <c r="AB55" s="1076"/>
      <c r="AC55" s="1076"/>
      <c r="AD55" s="1076"/>
      <c r="AE55" s="1110" t="str">
        <f>IF(入力シート!E41="","",入力シート!E41)</f>
        <v/>
      </c>
      <c r="AF55" s="1110"/>
      <c r="AG55" s="1110"/>
      <c r="AH55" s="1110"/>
      <c r="AI55" s="1110"/>
      <c r="AJ55" s="1110"/>
      <c r="AK55" s="1110"/>
      <c r="AL55" s="1110"/>
      <c r="AM55" s="1110"/>
      <c r="AN55" s="1110"/>
      <c r="AO55" s="1110"/>
      <c r="AP55" s="1110"/>
      <c r="AQ55" s="1110"/>
      <c r="AR55" s="1110"/>
      <c r="AS55" s="1110"/>
      <c r="AT55" s="1110"/>
      <c r="AU55" s="1110"/>
      <c r="AV55" s="1110"/>
      <c r="AW55" s="1110"/>
      <c r="AX55" s="1110"/>
      <c r="AY55" s="1110"/>
      <c r="AZ55" s="1110"/>
      <c r="BA55" s="1110"/>
      <c r="BB55" s="1110"/>
      <c r="BC55" s="1110"/>
      <c r="BD55" s="1110"/>
      <c r="BE55" s="1110"/>
      <c r="BF55" s="1110"/>
      <c r="BG55" s="1110"/>
      <c r="BH55" s="1110"/>
      <c r="BI55" s="1110"/>
      <c r="BJ55" s="1110"/>
      <c r="BK55" s="1110"/>
      <c r="BL55" s="1110"/>
      <c r="BM55" s="1110"/>
      <c r="BN55" s="1110"/>
      <c r="BO55" s="1111"/>
      <c r="BP55" s="593"/>
    </row>
    <row r="56" spans="1:68" ht="20.100000000000001" customHeight="1" x14ac:dyDescent="0.15">
      <c r="A56" s="640"/>
      <c r="B56" s="593"/>
      <c r="C56" s="1098"/>
      <c r="D56" s="1099"/>
      <c r="E56" s="1099"/>
      <c r="F56" s="1099"/>
      <c r="G56" s="1099"/>
      <c r="H56" s="1099"/>
      <c r="I56" s="1099"/>
      <c r="J56" s="1099"/>
      <c r="K56" s="1099"/>
      <c r="L56" s="1099"/>
      <c r="M56" s="1099"/>
      <c r="N56" s="1099"/>
      <c r="O56" s="1099"/>
      <c r="P56" s="1099"/>
      <c r="Q56" s="1099"/>
      <c r="R56" s="1099"/>
      <c r="S56" s="1099"/>
      <c r="T56" s="1099"/>
      <c r="U56" s="1099"/>
      <c r="V56" s="1099"/>
      <c r="W56" s="1099"/>
      <c r="X56" s="1100"/>
      <c r="Y56" s="588"/>
      <c r="Z56" s="1076"/>
      <c r="AA56" s="1076"/>
      <c r="AB56" s="1076"/>
      <c r="AC56" s="1076"/>
      <c r="AD56" s="1076"/>
      <c r="AE56" s="1077" t="str">
        <f>IF(OR(入力シート!E42="",入力シート!E43=""),"",入力シート!E42&amp;入力シート!E43)</f>
        <v/>
      </c>
      <c r="AF56" s="1077"/>
      <c r="AG56" s="1077"/>
      <c r="AH56" s="1077"/>
      <c r="AI56" s="1077"/>
      <c r="AJ56" s="1077"/>
      <c r="AK56" s="1077"/>
      <c r="AL56" s="1077"/>
      <c r="AM56" s="1077"/>
      <c r="AN56" s="1077"/>
      <c r="AO56" s="1077"/>
      <c r="AP56" s="1077"/>
      <c r="AQ56" s="1077"/>
      <c r="AR56" s="1077"/>
      <c r="AS56" s="1077"/>
      <c r="AT56" s="1077"/>
      <c r="AU56" s="1077"/>
      <c r="AV56" s="1077"/>
      <c r="AW56" s="1077"/>
      <c r="AX56" s="1077"/>
      <c r="AY56" s="1077"/>
      <c r="AZ56" s="1077"/>
      <c r="BA56" s="1077"/>
      <c r="BB56" s="1077"/>
      <c r="BC56" s="1077"/>
      <c r="BD56" s="1077"/>
      <c r="BE56" s="1077"/>
      <c r="BF56" s="1077"/>
      <c r="BG56" s="1077"/>
      <c r="BH56" s="1077"/>
      <c r="BI56" s="1077"/>
      <c r="BJ56" s="1077"/>
      <c r="BK56" s="1077"/>
      <c r="BL56" s="1077"/>
      <c r="BM56" s="1077"/>
      <c r="BN56" s="1077"/>
      <c r="BO56" s="1078"/>
      <c r="BP56" s="593"/>
    </row>
    <row r="57" spans="1:68" ht="20.100000000000001" customHeight="1" x14ac:dyDescent="0.15">
      <c r="A57" s="640"/>
      <c r="B57" s="593"/>
      <c r="C57" s="1098"/>
      <c r="D57" s="1099"/>
      <c r="E57" s="1099"/>
      <c r="F57" s="1099"/>
      <c r="G57" s="1099"/>
      <c r="H57" s="1099"/>
      <c r="I57" s="1099"/>
      <c r="J57" s="1099"/>
      <c r="K57" s="1099"/>
      <c r="L57" s="1099"/>
      <c r="M57" s="1099"/>
      <c r="N57" s="1099"/>
      <c r="O57" s="1099"/>
      <c r="P57" s="1099"/>
      <c r="Q57" s="1099"/>
      <c r="R57" s="1099"/>
      <c r="S57" s="1099"/>
      <c r="T57" s="1099"/>
      <c r="U57" s="1099"/>
      <c r="V57" s="1099"/>
      <c r="W57" s="1099"/>
      <c r="X57" s="1100"/>
      <c r="Y57" s="588"/>
      <c r="Z57" s="1076" t="s">
        <v>424</v>
      </c>
      <c r="AA57" s="1076"/>
      <c r="AB57" s="1076"/>
      <c r="AC57" s="1076"/>
      <c r="AD57" s="1076"/>
      <c r="AE57" s="1077" t="str">
        <f>IF(入力シート!E44="","",入力シート!E44)</f>
        <v/>
      </c>
      <c r="AF57" s="1077"/>
      <c r="AG57" s="1077"/>
      <c r="AH57" s="1077"/>
      <c r="AI57" s="1077"/>
      <c r="AJ57" s="1077"/>
      <c r="AK57" s="1077"/>
      <c r="AL57" s="1077"/>
      <c r="AM57" s="1077"/>
      <c r="AN57" s="1077"/>
      <c r="AO57" s="1077"/>
      <c r="AP57" s="1077"/>
      <c r="AQ57" s="1077"/>
      <c r="AR57" s="1077"/>
      <c r="AS57" s="1077"/>
      <c r="AT57" s="1077"/>
      <c r="AU57" s="1077"/>
      <c r="AV57" s="1077"/>
      <c r="AW57" s="1077"/>
      <c r="AX57" s="1077"/>
      <c r="AY57" s="1077"/>
      <c r="AZ57" s="1077"/>
      <c r="BA57" s="1077"/>
      <c r="BB57" s="1077"/>
      <c r="BC57" s="1077"/>
      <c r="BD57" s="1077"/>
      <c r="BE57" s="1077"/>
      <c r="BF57" s="1077"/>
      <c r="BG57" s="1077"/>
      <c r="BH57" s="1077"/>
      <c r="BI57" s="1077"/>
      <c r="BJ57" s="1077"/>
      <c r="BK57" s="1077"/>
      <c r="BL57" s="1077"/>
      <c r="BM57" s="1077"/>
      <c r="BN57" s="1077"/>
      <c r="BO57" s="1078"/>
      <c r="BP57" s="593"/>
    </row>
    <row r="58" spans="1:68" ht="20.100000000000001" customHeight="1" x14ac:dyDescent="0.15">
      <c r="A58" s="640"/>
      <c r="B58" s="593"/>
      <c r="C58" s="1098"/>
      <c r="D58" s="1099"/>
      <c r="E58" s="1099"/>
      <c r="F58" s="1099"/>
      <c r="G58" s="1099"/>
      <c r="H58" s="1099"/>
      <c r="I58" s="1099"/>
      <c r="J58" s="1099"/>
      <c r="K58" s="1099"/>
      <c r="L58" s="1099"/>
      <c r="M58" s="1099"/>
      <c r="N58" s="1099"/>
      <c r="O58" s="1099"/>
      <c r="P58" s="1099"/>
      <c r="Q58" s="1099"/>
      <c r="R58" s="1099"/>
      <c r="S58" s="1099"/>
      <c r="T58" s="1099"/>
      <c r="U58" s="1099"/>
      <c r="V58" s="1099"/>
      <c r="W58" s="1099"/>
      <c r="X58" s="1100"/>
      <c r="Y58" s="588"/>
      <c r="Z58" s="1076" t="s">
        <v>425</v>
      </c>
      <c r="AA58" s="1076"/>
      <c r="AB58" s="1076"/>
      <c r="AC58" s="1076"/>
      <c r="AD58" s="1076"/>
      <c r="AE58" s="1077" t="str">
        <f>IF(入力シート!E45="","",入力シート!E45)</f>
        <v/>
      </c>
      <c r="AF58" s="1077"/>
      <c r="AG58" s="1077"/>
      <c r="AH58" s="1077"/>
      <c r="AI58" s="1077"/>
      <c r="AJ58" s="1077"/>
      <c r="AK58" s="1077"/>
      <c r="AL58" s="1077"/>
      <c r="AM58" s="1077"/>
      <c r="AN58" s="1077"/>
      <c r="AO58" s="1077"/>
      <c r="AP58" s="1077"/>
      <c r="AQ58" s="1077"/>
      <c r="AR58" s="1077"/>
      <c r="AS58" s="1077"/>
      <c r="AT58" s="1077"/>
      <c r="AU58" s="1077"/>
      <c r="AV58" s="1077"/>
      <c r="AW58" s="1077"/>
      <c r="AX58" s="1077"/>
      <c r="AY58" s="1077"/>
      <c r="AZ58" s="1077"/>
      <c r="BA58" s="1077"/>
      <c r="BB58" s="1077"/>
      <c r="BC58" s="1077"/>
      <c r="BD58" s="1077"/>
      <c r="BE58" s="1077"/>
      <c r="BF58" s="1077"/>
      <c r="BG58" s="1077"/>
      <c r="BH58" s="1077"/>
      <c r="BI58" s="1077"/>
      <c r="BJ58" s="1077"/>
      <c r="BK58" s="1077"/>
      <c r="BL58" s="1077"/>
      <c r="BM58" s="1077"/>
      <c r="BN58" s="1077"/>
      <c r="BO58" s="1078"/>
      <c r="BP58" s="593"/>
    </row>
    <row r="59" spans="1:68" ht="20.100000000000001" customHeight="1" x14ac:dyDescent="0.15">
      <c r="A59" s="640"/>
      <c r="B59" s="593"/>
      <c r="C59" s="1098"/>
      <c r="D59" s="1099"/>
      <c r="E59" s="1099"/>
      <c r="F59" s="1099"/>
      <c r="G59" s="1099"/>
      <c r="H59" s="1099"/>
      <c r="I59" s="1099"/>
      <c r="J59" s="1099"/>
      <c r="K59" s="1099"/>
      <c r="L59" s="1099"/>
      <c r="M59" s="1099"/>
      <c r="N59" s="1099"/>
      <c r="O59" s="1099"/>
      <c r="P59" s="1099"/>
      <c r="Q59" s="1099"/>
      <c r="R59" s="1099"/>
      <c r="S59" s="1099"/>
      <c r="T59" s="1099"/>
      <c r="U59" s="1099"/>
      <c r="V59" s="1099"/>
      <c r="W59" s="1099"/>
      <c r="X59" s="1100"/>
      <c r="Y59" s="588"/>
      <c r="Z59" s="1076" t="s">
        <v>430</v>
      </c>
      <c r="AA59" s="1076"/>
      <c r="AB59" s="1076"/>
      <c r="AC59" s="1076"/>
      <c r="AD59" s="1076"/>
      <c r="AE59" s="1077" t="str">
        <f>IF(入力シート!E46="","",入力シート!E46)</f>
        <v/>
      </c>
      <c r="AF59" s="1077"/>
      <c r="AG59" s="1077"/>
      <c r="AH59" s="1077"/>
      <c r="AI59" s="1077"/>
      <c r="AJ59" s="1077"/>
      <c r="AK59" s="1077"/>
      <c r="AL59" s="1077"/>
      <c r="AM59" s="1077"/>
      <c r="AN59" s="1077"/>
      <c r="AO59" s="1077"/>
      <c r="AP59" s="1077"/>
      <c r="AQ59" s="1077"/>
      <c r="AR59" s="1077"/>
      <c r="AS59" s="1077"/>
      <c r="AT59" s="1077"/>
      <c r="AU59" s="1077"/>
      <c r="AV59" s="1077"/>
      <c r="AW59" s="1077"/>
      <c r="AX59" s="1077"/>
      <c r="AY59" s="1077"/>
      <c r="AZ59" s="1077"/>
      <c r="BA59" s="1077"/>
      <c r="BB59" s="1077"/>
      <c r="BC59" s="1077"/>
      <c r="BD59" s="1077"/>
      <c r="BE59" s="1077"/>
      <c r="BF59" s="1077"/>
      <c r="BG59" s="1077"/>
      <c r="BH59" s="1077"/>
      <c r="BI59" s="1077"/>
      <c r="BJ59" s="1077"/>
      <c r="BK59" s="1077"/>
      <c r="BL59" s="1077"/>
      <c r="BM59" s="1077"/>
      <c r="BN59" s="1077"/>
      <c r="BO59" s="1078"/>
      <c r="BP59" s="593"/>
    </row>
    <row r="60" spans="1:68" ht="20.100000000000001" customHeight="1" x14ac:dyDescent="0.15">
      <c r="A60" s="640"/>
      <c r="B60" s="593"/>
      <c r="C60" s="1098"/>
      <c r="D60" s="1099"/>
      <c r="E60" s="1099"/>
      <c r="F60" s="1099"/>
      <c r="G60" s="1099"/>
      <c r="H60" s="1099"/>
      <c r="I60" s="1099"/>
      <c r="J60" s="1099"/>
      <c r="K60" s="1099"/>
      <c r="L60" s="1099"/>
      <c r="M60" s="1099"/>
      <c r="N60" s="1099"/>
      <c r="O60" s="1099"/>
      <c r="P60" s="1099"/>
      <c r="Q60" s="1099"/>
      <c r="R60" s="1099"/>
      <c r="S60" s="1099"/>
      <c r="T60" s="1099"/>
      <c r="U60" s="1099"/>
      <c r="V60" s="1099"/>
      <c r="W60" s="1099"/>
      <c r="X60" s="1100"/>
      <c r="Y60" s="588"/>
      <c r="Z60" s="1076" t="s">
        <v>427</v>
      </c>
      <c r="AA60" s="1076"/>
      <c r="AB60" s="1076"/>
      <c r="AC60" s="1076"/>
      <c r="AD60" s="1076"/>
      <c r="AE60" s="1077" t="str">
        <f>IF(入力シート!E47="","",入力シート!E47)</f>
        <v/>
      </c>
      <c r="AF60" s="1077"/>
      <c r="AG60" s="1077"/>
      <c r="AH60" s="1077"/>
      <c r="AI60" s="1077"/>
      <c r="AJ60" s="1077"/>
      <c r="AK60" s="1077"/>
      <c r="AL60" s="1077"/>
      <c r="AM60" s="1077"/>
      <c r="AN60" s="1077"/>
      <c r="AO60" s="1077"/>
      <c r="AP60" s="1077"/>
      <c r="AQ60" s="1077"/>
      <c r="AR60" s="1077"/>
      <c r="AS60" s="1077"/>
      <c r="AT60" s="1077"/>
      <c r="AU60" s="1077"/>
      <c r="AV60" s="1077"/>
      <c r="AW60" s="1077"/>
      <c r="AX60" s="1077"/>
      <c r="AY60" s="1077"/>
      <c r="AZ60" s="1077"/>
      <c r="BA60" s="1077"/>
      <c r="BB60" s="1077"/>
      <c r="BC60" s="1077"/>
      <c r="BD60" s="1077"/>
      <c r="BE60" s="1077"/>
      <c r="BF60" s="1077"/>
      <c r="BG60" s="1077"/>
      <c r="BH60" s="1077"/>
      <c r="BI60" s="1077"/>
      <c r="BJ60" s="1077"/>
      <c r="BK60" s="1077"/>
      <c r="BL60" s="1077"/>
      <c r="BM60" s="1077"/>
      <c r="BN60" s="1077"/>
      <c r="BO60" s="1078"/>
      <c r="BP60" s="593"/>
    </row>
    <row r="61" spans="1:68" ht="20.100000000000001" customHeight="1" x14ac:dyDescent="0.15">
      <c r="A61" s="640"/>
      <c r="B61" s="593"/>
      <c r="C61" s="1098"/>
      <c r="D61" s="1099"/>
      <c r="E61" s="1099"/>
      <c r="F61" s="1099"/>
      <c r="G61" s="1099"/>
      <c r="H61" s="1099"/>
      <c r="I61" s="1099"/>
      <c r="J61" s="1099"/>
      <c r="K61" s="1099"/>
      <c r="L61" s="1099"/>
      <c r="M61" s="1099"/>
      <c r="N61" s="1099"/>
      <c r="O61" s="1099"/>
      <c r="P61" s="1099"/>
      <c r="Q61" s="1099"/>
      <c r="R61" s="1099"/>
      <c r="S61" s="1099"/>
      <c r="T61" s="1099"/>
      <c r="U61" s="1099"/>
      <c r="V61" s="1099"/>
      <c r="W61" s="1099"/>
      <c r="X61" s="1100"/>
      <c r="Y61" s="586"/>
      <c r="Z61" s="1079" t="s">
        <v>428</v>
      </c>
      <c r="AA61" s="1079"/>
      <c r="AB61" s="1079"/>
      <c r="AC61" s="1079"/>
      <c r="AD61" s="1079"/>
      <c r="AE61" s="1080" t="str">
        <f>IF(入力シート!E48="","",入力シート!E48)</f>
        <v/>
      </c>
      <c r="AF61" s="1080"/>
      <c r="AG61" s="1080"/>
      <c r="AH61" s="1080"/>
      <c r="AI61" s="1080"/>
      <c r="AJ61" s="1080"/>
      <c r="AK61" s="1080"/>
      <c r="AL61" s="1080"/>
      <c r="AM61" s="1080"/>
      <c r="AN61" s="1080"/>
      <c r="AO61" s="1080"/>
      <c r="AP61" s="1080"/>
      <c r="AQ61" s="1080"/>
      <c r="AR61" s="1080"/>
      <c r="AS61" s="1080"/>
      <c r="AT61" s="1080"/>
      <c r="AU61" s="1080"/>
      <c r="AV61" s="1080"/>
      <c r="AW61" s="1080"/>
      <c r="AX61" s="1080"/>
      <c r="AY61" s="1080"/>
      <c r="AZ61" s="1080"/>
      <c r="BA61" s="1080"/>
      <c r="BB61" s="1080"/>
      <c r="BC61" s="1080"/>
      <c r="BD61" s="1080"/>
      <c r="BE61" s="1080"/>
      <c r="BF61" s="1080"/>
      <c r="BG61" s="1080"/>
      <c r="BH61" s="1080"/>
      <c r="BI61" s="1080"/>
      <c r="BJ61" s="1080"/>
      <c r="BK61" s="1080"/>
      <c r="BL61" s="1080"/>
      <c r="BM61" s="1080"/>
      <c r="BN61" s="1080"/>
      <c r="BO61" s="1081"/>
      <c r="BP61" s="593"/>
    </row>
    <row r="62" spans="1:68" ht="20.100000000000001" customHeight="1" x14ac:dyDescent="0.15">
      <c r="A62" s="640"/>
      <c r="B62" s="593"/>
      <c r="C62" s="1098"/>
      <c r="D62" s="1099"/>
      <c r="E62" s="1099"/>
      <c r="F62" s="1099"/>
      <c r="G62" s="1099"/>
      <c r="H62" s="1099"/>
      <c r="I62" s="1099"/>
      <c r="J62" s="1099"/>
      <c r="K62" s="1099"/>
      <c r="L62" s="1099"/>
      <c r="M62" s="1099"/>
      <c r="N62" s="1099"/>
      <c r="O62" s="1099"/>
      <c r="P62" s="1099"/>
      <c r="Q62" s="1099"/>
      <c r="R62" s="1099"/>
      <c r="S62" s="1099"/>
      <c r="T62" s="1099"/>
      <c r="U62" s="1099"/>
      <c r="V62" s="1099"/>
      <c r="W62" s="1099"/>
      <c r="X62" s="1100"/>
      <c r="Y62" s="1082" t="s">
        <v>1181</v>
      </c>
      <c r="Z62" s="1083"/>
      <c r="AA62" s="1083"/>
      <c r="AB62" s="1083"/>
      <c r="AC62" s="1083"/>
      <c r="AD62" s="1083"/>
      <c r="AE62" s="1083"/>
      <c r="AF62" s="1083"/>
      <c r="AG62" s="1083"/>
      <c r="AH62" s="1083"/>
      <c r="AI62" s="1083"/>
      <c r="AJ62" s="1083"/>
      <c r="AK62" s="1083"/>
      <c r="AL62" s="1083"/>
      <c r="AM62" s="1083"/>
      <c r="AN62" s="1083"/>
      <c r="AO62" s="1083"/>
      <c r="AP62" s="1083"/>
      <c r="AQ62" s="1083"/>
      <c r="AR62" s="1083"/>
      <c r="AS62" s="1083"/>
      <c r="AT62" s="1083"/>
      <c r="AU62" s="1083"/>
      <c r="AV62" s="1083"/>
      <c r="AW62" s="1083"/>
      <c r="AX62" s="1083"/>
      <c r="AY62" s="1083"/>
      <c r="AZ62" s="1083"/>
      <c r="BA62" s="1083"/>
      <c r="BB62" s="1083"/>
      <c r="BC62" s="1083"/>
      <c r="BD62" s="1083"/>
      <c r="BE62" s="1083"/>
      <c r="BF62" s="1083"/>
      <c r="BG62" s="1083"/>
      <c r="BH62" s="1083"/>
      <c r="BI62" s="1083"/>
      <c r="BJ62" s="1083"/>
      <c r="BK62" s="1083"/>
      <c r="BL62" s="1083"/>
      <c r="BM62" s="1083"/>
      <c r="BN62" s="1083"/>
      <c r="BO62" s="1084"/>
      <c r="BP62" s="593"/>
    </row>
    <row r="63" spans="1:68" ht="20.100000000000001" customHeight="1" x14ac:dyDescent="0.15">
      <c r="A63" s="640"/>
      <c r="B63" s="593"/>
      <c r="C63" s="1098"/>
      <c r="D63" s="1099"/>
      <c r="E63" s="1099"/>
      <c r="F63" s="1099"/>
      <c r="G63" s="1099"/>
      <c r="H63" s="1099"/>
      <c r="I63" s="1099"/>
      <c r="J63" s="1099"/>
      <c r="K63" s="1099"/>
      <c r="L63" s="1099"/>
      <c r="M63" s="1099"/>
      <c r="N63" s="1099"/>
      <c r="O63" s="1099"/>
      <c r="P63" s="1099"/>
      <c r="Q63" s="1099"/>
      <c r="R63" s="1099"/>
      <c r="S63" s="1099"/>
      <c r="T63" s="1099"/>
      <c r="U63" s="1099"/>
      <c r="V63" s="1099"/>
      <c r="W63" s="1099"/>
      <c r="X63" s="1100"/>
      <c r="Y63" s="1086" t="s">
        <v>21</v>
      </c>
      <c r="Z63" s="1087"/>
      <c r="AA63" s="1087"/>
      <c r="AB63" s="1087"/>
      <c r="AC63" s="1087"/>
      <c r="AD63" s="1087"/>
      <c r="AE63" s="1087"/>
      <c r="AF63" s="1087"/>
      <c r="AG63" s="1087"/>
      <c r="AH63" s="1087"/>
      <c r="AI63" s="1087"/>
      <c r="AJ63" s="1087"/>
      <c r="AK63" s="1087"/>
      <c r="AL63" s="1087"/>
      <c r="AM63" s="1087"/>
      <c r="AN63" s="1087"/>
      <c r="AO63" s="1087"/>
      <c r="AP63" s="1087"/>
      <c r="AQ63" s="1087"/>
      <c r="AR63" s="1087"/>
      <c r="AS63" s="1087"/>
      <c r="AT63" s="1087"/>
      <c r="AU63" s="1087"/>
      <c r="AV63" s="1087"/>
      <c r="AW63" s="1087"/>
      <c r="AX63" s="1087"/>
      <c r="AY63" s="1087"/>
      <c r="AZ63" s="1087"/>
      <c r="BA63" s="1087"/>
      <c r="BB63" s="1087"/>
      <c r="BC63" s="1087"/>
      <c r="BD63" s="1087"/>
      <c r="BE63" s="1087"/>
      <c r="BF63" s="1087"/>
      <c r="BG63" s="1087"/>
      <c r="BH63" s="1087"/>
      <c r="BI63" s="1087"/>
      <c r="BJ63" s="1087"/>
      <c r="BK63" s="1087"/>
      <c r="BL63" s="1087"/>
      <c r="BM63" s="1087"/>
      <c r="BN63" s="1087"/>
      <c r="BO63" s="1088"/>
      <c r="BP63" s="593"/>
    </row>
    <row r="64" spans="1:68" ht="20.100000000000001" hidden="1" customHeight="1" x14ac:dyDescent="0.15">
      <c r="A64" s="640"/>
      <c r="B64" s="593"/>
      <c r="C64" s="1098"/>
      <c r="D64" s="1099"/>
      <c r="E64" s="1099"/>
      <c r="F64" s="1099"/>
      <c r="G64" s="1099"/>
      <c r="H64" s="1099"/>
      <c r="I64" s="1099"/>
      <c r="J64" s="1099"/>
      <c r="K64" s="1099"/>
      <c r="L64" s="1099"/>
      <c r="M64" s="1099"/>
      <c r="N64" s="1099"/>
      <c r="O64" s="1099"/>
      <c r="P64" s="1099"/>
      <c r="Q64" s="1099"/>
      <c r="R64" s="1099"/>
      <c r="S64" s="1099"/>
      <c r="T64" s="1099"/>
      <c r="U64" s="1099"/>
      <c r="V64" s="1099"/>
      <c r="W64" s="1099"/>
      <c r="X64" s="1100"/>
      <c r="Y64" s="1089" t="s">
        <v>432</v>
      </c>
      <c r="Z64" s="1090"/>
      <c r="AA64" s="1090"/>
      <c r="AB64" s="1090"/>
      <c r="AC64" s="1090"/>
      <c r="AD64" s="1090"/>
      <c r="AE64" s="1090"/>
      <c r="AF64" s="1090"/>
      <c r="AG64" s="1090"/>
      <c r="AH64" s="1090"/>
      <c r="AI64" s="1090"/>
      <c r="AJ64" s="1090"/>
      <c r="AK64" s="1090"/>
      <c r="AL64" s="1090"/>
      <c r="AM64" s="1090"/>
      <c r="AN64" s="1090"/>
      <c r="AO64" s="1090"/>
      <c r="AP64" s="1090"/>
      <c r="AQ64" s="1090"/>
      <c r="AR64" s="1090"/>
      <c r="AS64" s="1090"/>
      <c r="AT64" s="1090"/>
      <c r="AU64" s="1090"/>
      <c r="AV64" s="1090"/>
      <c r="AW64" s="1090"/>
      <c r="AX64" s="1090"/>
      <c r="AY64" s="1090"/>
      <c r="AZ64" s="1090"/>
      <c r="BA64" s="1090"/>
      <c r="BB64" s="1090"/>
      <c r="BC64" s="1090"/>
      <c r="BD64" s="1090"/>
      <c r="BE64" s="1090"/>
      <c r="BF64" s="1090"/>
      <c r="BG64" s="1090"/>
      <c r="BH64" s="1090"/>
      <c r="BI64" s="1090"/>
      <c r="BJ64" s="1090"/>
      <c r="BK64" s="1090"/>
      <c r="BL64" s="1090"/>
      <c r="BM64" s="1090"/>
      <c r="BN64" s="1090"/>
      <c r="BO64" s="1091"/>
      <c r="BP64" s="593"/>
    </row>
    <row r="65" spans="1:68" ht="20.100000000000001" hidden="1" customHeight="1" x14ac:dyDescent="0.15">
      <c r="A65" s="640"/>
      <c r="B65" s="593"/>
      <c r="C65" s="1104"/>
      <c r="D65" s="1105"/>
      <c r="E65" s="1105"/>
      <c r="F65" s="1105"/>
      <c r="G65" s="1105"/>
      <c r="H65" s="1105"/>
      <c r="I65" s="1105"/>
      <c r="J65" s="1105"/>
      <c r="K65" s="1105"/>
      <c r="L65" s="1105"/>
      <c r="M65" s="1105"/>
      <c r="N65" s="1105"/>
      <c r="O65" s="1105"/>
      <c r="P65" s="1105"/>
      <c r="Q65" s="1105"/>
      <c r="R65" s="1105"/>
      <c r="S65" s="1105"/>
      <c r="T65" s="1105"/>
      <c r="U65" s="1105"/>
      <c r="V65" s="1105"/>
      <c r="W65" s="1105"/>
      <c r="X65" s="1106"/>
      <c r="Y65" s="1092" t="s">
        <v>21</v>
      </c>
      <c r="Z65" s="1093"/>
      <c r="AA65" s="1093"/>
      <c r="AB65" s="1093"/>
      <c r="AC65" s="1093"/>
      <c r="AD65" s="1093"/>
      <c r="AE65" s="1093"/>
      <c r="AF65" s="1093"/>
      <c r="AG65" s="1093"/>
      <c r="AH65" s="1093"/>
      <c r="AI65" s="1093"/>
      <c r="AJ65" s="1093"/>
      <c r="AK65" s="1093"/>
      <c r="AL65" s="1093"/>
      <c r="AM65" s="1093"/>
      <c r="AN65" s="1093"/>
      <c r="AO65" s="1093"/>
      <c r="AP65" s="1093"/>
      <c r="AQ65" s="1093"/>
      <c r="AR65" s="1093"/>
      <c r="AS65" s="1093"/>
      <c r="AT65" s="1093"/>
      <c r="AU65" s="1093"/>
      <c r="AV65" s="1093"/>
      <c r="AW65" s="1093"/>
      <c r="AX65" s="1093"/>
      <c r="AY65" s="1093"/>
      <c r="AZ65" s="1093"/>
      <c r="BA65" s="1093"/>
      <c r="BB65" s="1093"/>
      <c r="BC65" s="1093"/>
      <c r="BD65" s="1093"/>
      <c r="BE65" s="1093"/>
      <c r="BF65" s="1093"/>
      <c r="BG65" s="1093"/>
      <c r="BH65" s="1093"/>
      <c r="BI65" s="1093"/>
      <c r="BJ65" s="1093"/>
      <c r="BK65" s="1093"/>
      <c r="BL65" s="1093"/>
      <c r="BM65" s="1093"/>
      <c r="BN65" s="1093"/>
      <c r="BO65" s="1094"/>
      <c r="BP65" s="593"/>
    </row>
    <row r="66" spans="1:68" ht="20.100000000000001" customHeight="1" x14ac:dyDescent="0.15">
      <c r="A66" s="640"/>
      <c r="B66" s="593"/>
      <c r="C66" s="1095" t="s">
        <v>1153</v>
      </c>
      <c r="D66" s="1096"/>
      <c r="E66" s="1096"/>
      <c r="F66" s="1096"/>
      <c r="G66" s="1096"/>
      <c r="H66" s="1096"/>
      <c r="I66" s="1096"/>
      <c r="J66" s="1096"/>
      <c r="K66" s="1096"/>
      <c r="L66" s="1096"/>
      <c r="M66" s="1096"/>
      <c r="N66" s="1096"/>
      <c r="O66" s="1096"/>
      <c r="P66" s="1096"/>
      <c r="Q66" s="1096"/>
      <c r="R66" s="1096"/>
      <c r="S66" s="1096"/>
      <c r="T66" s="1096"/>
      <c r="U66" s="1096"/>
      <c r="V66" s="1096"/>
      <c r="W66" s="1096"/>
      <c r="X66" s="1097"/>
      <c r="Y66" s="1219" t="s">
        <v>167</v>
      </c>
      <c r="Z66" s="1220"/>
      <c r="AA66" s="1220"/>
      <c r="AB66" s="1220"/>
      <c r="AC66" s="1220"/>
      <c r="AD66" s="1220"/>
      <c r="AE66" s="1220"/>
      <c r="AF66" s="1220"/>
      <c r="AG66" s="1220"/>
      <c r="AH66" s="1220"/>
      <c r="AI66" s="1220"/>
      <c r="AJ66" s="1220"/>
      <c r="AK66" s="1220"/>
      <c r="AL66" s="1220"/>
      <c r="AM66" s="1220"/>
      <c r="AN66" s="1220"/>
      <c r="AO66" s="1220"/>
      <c r="AP66" s="1220"/>
      <c r="AQ66" s="1220"/>
      <c r="AR66" s="1220"/>
      <c r="AS66" s="1220"/>
      <c r="AT66" s="1221"/>
      <c r="AU66" s="1220" t="str">
        <f>IF(入力シート!E51="","",入力シート!E51)</f>
        <v/>
      </c>
      <c r="AV66" s="1220"/>
      <c r="AW66" s="1220"/>
      <c r="AX66" s="1220"/>
      <c r="AY66" s="1220"/>
      <c r="AZ66" s="1220"/>
      <c r="BA66" s="1220"/>
      <c r="BB66" s="1220"/>
      <c r="BC66" s="1220"/>
      <c r="BD66" s="1220"/>
      <c r="BE66" s="1220"/>
      <c r="BF66" s="1220"/>
      <c r="BG66" s="1220"/>
      <c r="BH66" s="1220"/>
      <c r="BI66" s="1220"/>
      <c r="BJ66" s="1220"/>
      <c r="BK66" s="1220"/>
      <c r="BL66" s="1220"/>
      <c r="BM66" s="1220"/>
      <c r="BN66" s="1220"/>
      <c r="BO66" s="1222"/>
      <c r="BP66" s="593"/>
    </row>
    <row r="67" spans="1:68" ht="20.100000000000001" customHeight="1" x14ac:dyDescent="0.15">
      <c r="A67" s="640"/>
      <c r="B67" s="593"/>
      <c r="C67" s="1098"/>
      <c r="D67" s="1099"/>
      <c r="E67" s="1099"/>
      <c r="F67" s="1099"/>
      <c r="G67" s="1099"/>
      <c r="H67" s="1099"/>
      <c r="I67" s="1099"/>
      <c r="J67" s="1099"/>
      <c r="K67" s="1099"/>
      <c r="L67" s="1099"/>
      <c r="M67" s="1099"/>
      <c r="N67" s="1099"/>
      <c r="O67" s="1099"/>
      <c r="P67" s="1099"/>
      <c r="Q67" s="1099"/>
      <c r="R67" s="1099"/>
      <c r="S67" s="1099"/>
      <c r="T67" s="1099"/>
      <c r="U67" s="1099"/>
      <c r="V67" s="1099"/>
      <c r="W67" s="1099"/>
      <c r="X67" s="1100"/>
      <c r="Y67" s="1219" t="s">
        <v>168</v>
      </c>
      <c r="Z67" s="1220"/>
      <c r="AA67" s="1220"/>
      <c r="AB67" s="1220"/>
      <c r="AC67" s="1220"/>
      <c r="AD67" s="1220"/>
      <c r="AE67" s="1220"/>
      <c r="AF67" s="1220"/>
      <c r="AG67" s="1220"/>
      <c r="AH67" s="1220"/>
      <c r="AI67" s="1220"/>
      <c r="AJ67" s="1220"/>
      <c r="AK67" s="1220"/>
      <c r="AL67" s="1220"/>
      <c r="AM67" s="1220"/>
      <c r="AN67" s="1220"/>
      <c r="AO67" s="1220"/>
      <c r="AP67" s="1220"/>
      <c r="AQ67" s="1220"/>
      <c r="AR67" s="1220"/>
      <c r="AS67" s="1220"/>
      <c r="AT67" s="1221"/>
      <c r="AU67" s="1220" t="str">
        <f>IF(入力シート!E26="","",IF(入力シート!E26="選択してください","",入力シート!E26))</f>
        <v/>
      </c>
      <c r="AV67" s="1220"/>
      <c r="AW67" s="1220"/>
      <c r="AX67" s="1220"/>
      <c r="AY67" s="1220"/>
      <c r="AZ67" s="1220"/>
      <c r="BA67" s="1220"/>
      <c r="BB67" s="1220"/>
      <c r="BC67" s="1220"/>
      <c r="BD67" s="1220"/>
      <c r="BE67" s="1220"/>
      <c r="BF67" s="1220"/>
      <c r="BG67" s="1220"/>
      <c r="BH67" s="1220"/>
      <c r="BI67" s="1220"/>
      <c r="BJ67" s="1220"/>
      <c r="BK67" s="1220"/>
      <c r="BL67" s="1220"/>
      <c r="BM67" s="1220"/>
      <c r="BN67" s="1220"/>
      <c r="BO67" s="1222"/>
      <c r="BP67" s="593"/>
    </row>
    <row r="68" spans="1:68" ht="25.5" hidden="1" customHeight="1" x14ac:dyDescent="0.15">
      <c r="A68" s="640"/>
      <c r="B68" s="593"/>
      <c r="C68" s="1098"/>
      <c r="D68" s="1099"/>
      <c r="E68" s="1099"/>
      <c r="F68" s="1099"/>
      <c r="G68" s="1099"/>
      <c r="H68" s="1099"/>
      <c r="I68" s="1099"/>
      <c r="J68" s="1099"/>
      <c r="K68" s="1099"/>
      <c r="L68" s="1099"/>
      <c r="M68" s="1099"/>
      <c r="N68" s="1099"/>
      <c r="O68" s="1099"/>
      <c r="P68" s="1099"/>
      <c r="Q68" s="1099"/>
      <c r="R68" s="1099"/>
      <c r="S68" s="1099"/>
      <c r="T68" s="1099"/>
      <c r="U68" s="1099"/>
      <c r="V68" s="1099"/>
      <c r="W68" s="1099"/>
      <c r="X68" s="1100"/>
      <c r="Y68" s="1225" t="s">
        <v>1112</v>
      </c>
      <c r="Z68" s="1223"/>
      <c r="AA68" s="1223"/>
      <c r="AB68" s="1223"/>
      <c r="AC68" s="1223"/>
      <c r="AD68" s="1223"/>
      <c r="AE68" s="1223"/>
      <c r="AF68" s="1223"/>
      <c r="AG68" s="1223"/>
      <c r="AH68" s="1223"/>
      <c r="AI68" s="1223"/>
      <c r="AJ68" s="1223"/>
      <c r="AK68" s="1223"/>
      <c r="AL68" s="1223"/>
      <c r="AM68" s="1223"/>
      <c r="AN68" s="1223"/>
      <c r="AO68" s="1223"/>
      <c r="AP68" s="1223"/>
      <c r="AQ68" s="1223"/>
      <c r="AR68" s="1223"/>
      <c r="AS68" s="1223"/>
      <c r="AT68" s="1226"/>
      <c r="AU68" s="1223" t="str">
        <f>IF(入力シート!E27="","",IF(入力シート!E27="選択してください","",IF(入力シート!E27="番号取得済み(下記記載)",入力シート!E28,入力シート!E27)))</f>
        <v/>
      </c>
      <c r="AV68" s="1223"/>
      <c r="AW68" s="1223"/>
      <c r="AX68" s="1223"/>
      <c r="AY68" s="1223"/>
      <c r="AZ68" s="1223"/>
      <c r="BA68" s="1223"/>
      <c r="BB68" s="1223"/>
      <c r="BC68" s="1223"/>
      <c r="BD68" s="1223"/>
      <c r="BE68" s="1223"/>
      <c r="BF68" s="1223"/>
      <c r="BG68" s="1223"/>
      <c r="BH68" s="1223"/>
      <c r="BI68" s="1223"/>
      <c r="BJ68" s="1223"/>
      <c r="BK68" s="1223"/>
      <c r="BL68" s="1223"/>
      <c r="BM68" s="1223"/>
      <c r="BN68" s="1223"/>
      <c r="BO68" s="1224"/>
      <c r="BP68" s="593"/>
    </row>
    <row r="69" spans="1:68" ht="20.100000000000001" customHeight="1" x14ac:dyDescent="0.15">
      <c r="A69" s="640"/>
      <c r="B69" s="593"/>
      <c r="C69" s="1098"/>
      <c r="D69" s="1099"/>
      <c r="E69" s="1099"/>
      <c r="F69" s="1099"/>
      <c r="G69" s="1099"/>
      <c r="H69" s="1099"/>
      <c r="I69" s="1099"/>
      <c r="J69" s="1099"/>
      <c r="K69" s="1099"/>
      <c r="L69" s="1099"/>
      <c r="M69" s="1099"/>
      <c r="N69" s="1099"/>
      <c r="O69" s="1099"/>
      <c r="P69" s="1099"/>
      <c r="Q69" s="1099"/>
      <c r="R69" s="1099"/>
      <c r="S69" s="1099"/>
      <c r="T69" s="1099"/>
      <c r="U69" s="1099"/>
      <c r="V69" s="1099"/>
      <c r="W69" s="1099"/>
      <c r="X69" s="1100"/>
      <c r="Y69" s="1107"/>
      <c r="Z69" s="1108"/>
      <c r="AA69" s="1108"/>
      <c r="AB69" s="1108"/>
      <c r="AC69" s="1108"/>
      <c r="AD69" s="1108"/>
      <c r="AE69" s="1108"/>
      <c r="AF69" s="1108"/>
      <c r="AG69" s="1108"/>
      <c r="AH69" s="1108"/>
      <c r="AI69" s="1108"/>
      <c r="AJ69" s="1108"/>
      <c r="AK69" s="1108"/>
      <c r="AL69" s="1108"/>
      <c r="AM69" s="1108"/>
      <c r="AN69" s="1108"/>
      <c r="AO69" s="1108"/>
      <c r="AP69" s="1108"/>
      <c r="AQ69" s="1108"/>
      <c r="AR69" s="1108"/>
      <c r="AS69" s="1108"/>
      <c r="AT69" s="1108"/>
      <c r="AU69" s="1108"/>
      <c r="AV69" s="1108"/>
      <c r="AW69" s="1108"/>
      <c r="AX69" s="1108"/>
      <c r="AY69" s="1108"/>
      <c r="AZ69" s="1108"/>
      <c r="BA69" s="1108"/>
      <c r="BB69" s="1108"/>
      <c r="BC69" s="1108"/>
      <c r="BD69" s="1108"/>
      <c r="BE69" s="1108"/>
      <c r="BF69" s="1108"/>
      <c r="BG69" s="1108"/>
      <c r="BH69" s="1108"/>
      <c r="BI69" s="1108"/>
      <c r="BJ69" s="1108"/>
      <c r="BK69" s="1108"/>
      <c r="BL69" s="1108"/>
      <c r="BM69" s="1108"/>
      <c r="BN69" s="1108"/>
      <c r="BO69" s="1109"/>
      <c r="BP69" s="593"/>
    </row>
    <row r="70" spans="1:68" ht="20.100000000000001" customHeight="1" thickBot="1" x14ac:dyDescent="0.2">
      <c r="A70" s="640"/>
      <c r="B70" s="593"/>
      <c r="C70" s="1101"/>
      <c r="D70" s="1102"/>
      <c r="E70" s="1102"/>
      <c r="F70" s="1102"/>
      <c r="G70" s="1102"/>
      <c r="H70" s="1102"/>
      <c r="I70" s="1102"/>
      <c r="J70" s="1102"/>
      <c r="K70" s="1102"/>
      <c r="L70" s="1102"/>
      <c r="M70" s="1102"/>
      <c r="N70" s="1102"/>
      <c r="O70" s="1102"/>
      <c r="P70" s="1102"/>
      <c r="Q70" s="1102"/>
      <c r="R70" s="1102"/>
      <c r="S70" s="1102"/>
      <c r="T70" s="1102"/>
      <c r="U70" s="1102"/>
      <c r="V70" s="1102"/>
      <c r="W70" s="1102"/>
      <c r="X70" s="1103"/>
      <c r="Y70" s="1216"/>
      <c r="Z70" s="1217"/>
      <c r="AA70" s="1217"/>
      <c r="AB70" s="1217"/>
      <c r="AC70" s="1217"/>
      <c r="AD70" s="1217"/>
      <c r="AE70" s="1217"/>
      <c r="AF70" s="1217"/>
      <c r="AG70" s="1217"/>
      <c r="AH70" s="1217"/>
      <c r="AI70" s="1217"/>
      <c r="AJ70" s="1217"/>
      <c r="AK70" s="1217"/>
      <c r="AL70" s="1217"/>
      <c r="AM70" s="1217"/>
      <c r="AN70" s="1217"/>
      <c r="AO70" s="1217"/>
      <c r="AP70" s="1217"/>
      <c r="AQ70" s="1217"/>
      <c r="AR70" s="1217"/>
      <c r="AS70" s="1217"/>
      <c r="AT70" s="1217"/>
      <c r="AU70" s="1217"/>
      <c r="AV70" s="1217"/>
      <c r="AW70" s="1217"/>
      <c r="AX70" s="1217"/>
      <c r="AY70" s="1217"/>
      <c r="AZ70" s="1217"/>
      <c r="BA70" s="1217"/>
      <c r="BB70" s="1217"/>
      <c r="BC70" s="1217"/>
      <c r="BD70" s="1217"/>
      <c r="BE70" s="1217"/>
      <c r="BF70" s="1217"/>
      <c r="BG70" s="1217"/>
      <c r="BH70" s="1217"/>
      <c r="BI70" s="1217"/>
      <c r="BJ70" s="1217"/>
      <c r="BK70" s="1217"/>
      <c r="BL70" s="1217"/>
      <c r="BM70" s="1217"/>
      <c r="BN70" s="1217"/>
      <c r="BO70" s="1218"/>
      <c r="BP70" s="593"/>
    </row>
    <row r="71" spans="1:68" ht="20.100000000000001" customHeight="1" thickTop="1" x14ac:dyDescent="0.15">
      <c r="A71" s="640"/>
      <c r="B71" s="593"/>
      <c r="C71" s="1085" t="s">
        <v>878</v>
      </c>
      <c r="D71" s="1085"/>
      <c r="E71" s="1085"/>
      <c r="F71" s="1085"/>
      <c r="G71" s="1085"/>
      <c r="H71" s="1085"/>
      <c r="I71" s="1085"/>
      <c r="J71" s="1085"/>
      <c r="K71" s="1085"/>
      <c r="L71" s="1085"/>
      <c r="M71" s="1085"/>
      <c r="N71" s="1085"/>
      <c r="O71" s="1085"/>
      <c r="P71" s="1085"/>
      <c r="Q71" s="1085"/>
      <c r="R71" s="1085"/>
      <c r="S71" s="1085"/>
      <c r="T71" s="1085"/>
      <c r="U71" s="1085"/>
      <c r="V71" s="1085"/>
      <c r="W71" s="1085"/>
      <c r="X71" s="1085"/>
      <c r="Y71" s="1085"/>
      <c r="Z71" s="1085"/>
      <c r="AA71" s="1085"/>
      <c r="AB71" s="1085"/>
      <c r="AC71" s="1085"/>
      <c r="AD71" s="1085"/>
      <c r="AE71" s="1085"/>
      <c r="AF71" s="1085"/>
      <c r="AG71" s="1085"/>
      <c r="AH71" s="1085"/>
      <c r="AI71" s="1085"/>
      <c r="AJ71" s="1085"/>
      <c r="AK71" s="1085"/>
      <c r="AL71" s="1085"/>
      <c r="AM71" s="1085"/>
      <c r="AN71" s="1085"/>
      <c r="AO71" s="1085"/>
      <c r="AP71" s="1085"/>
      <c r="AQ71" s="1085"/>
      <c r="AR71" s="1085"/>
      <c r="AS71" s="1085"/>
      <c r="AT71" s="1085"/>
      <c r="AU71" s="1085"/>
      <c r="AV71" s="1085"/>
      <c r="AW71" s="1085"/>
      <c r="AX71" s="1085"/>
      <c r="AY71" s="1085"/>
      <c r="AZ71" s="1085"/>
      <c r="BA71" s="1085"/>
      <c r="BB71" s="1085"/>
      <c r="BC71" s="1085"/>
      <c r="BD71" s="1085"/>
      <c r="BE71" s="1085"/>
      <c r="BF71" s="1085"/>
      <c r="BG71" s="1085"/>
      <c r="BH71" s="1085"/>
      <c r="BI71" s="1085"/>
      <c r="BJ71" s="1085"/>
      <c r="BK71" s="1085"/>
      <c r="BL71" s="1085"/>
      <c r="BM71" s="1085"/>
      <c r="BN71" s="1085"/>
      <c r="BO71" s="1085"/>
      <c r="BP71" s="593"/>
    </row>
    <row r="72" spans="1:68" ht="20.100000000000001" customHeight="1" x14ac:dyDescent="0.15">
      <c r="A72" s="640"/>
      <c r="B72" s="640"/>
      <c r="C72" s="640"/>
      <c r="D72" s="640"/>
      <c r="E72" s="640"/>
      <c r="F72" s="640"/>
      <c r="G72" s="640"/>
      <c r="H72" s="640"/>
      <c r="I72" s="640"/>
      <c r="J72" s="640"/>
      <c r="K72" s="640"/>
      <c r="L72" s="640"/>
      <c r="M72" s="640"/>
      <c r="N72" s="640"/>
      <c r="O72" s="640"/>
      <c r="P72" s="640"/>
      <c r="Q72" s="640"/>
      <c r="R72" s="640"/>
      <c r="S72" s="640"/>
      <c r="T72" s="640"/>
      <c r="U72" s="640"/>
      <c r="V72" s="640"/>
      <c r="W72" s="640"/>
      <c r="X72" s="640"/>
      <c r="Y72" s="640"/>
      <c r="Z72" s="640"/>
      <c r="AA72" s="640"/>
      <c r="AB72" s="640"/>
      <c r="AC72" s="640"/>
      <c r="AD72" s="640"/>
      <c r="AE72" s="640"/>
      <c r="AF72" s="640"/>
      <c r="AG72" s="640"/>
      <c r="AH72" s="640"/>
      <c r="AI72" s="640"/>
      <c r="AJ72" s="640"/>
      <c r="AK72" s="640"/>
      <c r="AL72" s="640"/>
      <c r="AM72" s="640"/>
      <c r="AN72" s="640"/>
      <c r="AO72" s="640"/>
      <c r="AP72" s="640"/>
      <c r="AQ72" s="640"/>
      <c r="AR72" s="640"/>
      <c r="AS72" s="640"/>
      <c r="AT72" s="640"/>
      <c r="AU72" s="640"/>
      <c r="AV72" s="640"/>
      <c r="AW72" s="640"/>
      <c r="AX72" s="640"/>
      <c r="AY72" s="640"/>
      <c r="AZ72" s="640"/>
      <c r="BA72" s="640"/>
      <c r="BB72" s="640"/>
      <c r="BC72" s="640"/>
      <c r="BD72" s="640"/>
      <c r="BE72" s="640"/>
      <c r="BF72" s="640"/>
      <c r="BG72" s="640"/>
      <c r="BH72" s="640"/>
      <c r="BI72" s="640"/>
      <c r="BJ72" s="640"/>
      <c r="BK72" s="640"/>
      <c r="BL72" s="640"/>
      <c r="BM72" s="640"/>
      <c r="BN72" s="640"/>
      <c r="BO72" s="640"/>
      <c r="BP72" s="640"/>
    </row>
  </sheetData>
  <sheetProtection algorithmName="SHA-512" hashValue="4hYVM5THZ0eXAFqloOnvRYAG3RHrgv2nt34PRdLtWRo9lZ/yWereAj0Dfe3f3BLMLgxP++IkyRB/6vHrMZj60A==" saltValue="jIbZ4L1D6jqMQEfEJLrHFA==" spinCount="100000" sheet="1" objects="1" scenarios="1"/>
  <mergeCells count="98">
    <mergeCell ref="Y69:BO70"/>
    <mergeCell ref="Y66:AT66"/>
    <mergeCell ref="AU66:BO66"/>
    <mergeCell ref="Y67:AT67"/>
    <mergeCell ref="AU67:BO67"/>
    <mergeCell ref="AU68:BO68"/>
    <mergeCell ref="Y68:AT68"/>
    <mergeCell ref="A1:E1"/>
    <mergeCell ref="AP18:AU18"/>
    <mergeCell ref="AV18:BO18"/>
    <mergeCell ref="AP19:AU20"/>
    <mergeCell ref="AV19:BO20"/>
    <mergeCell ref="BI1:BP1"/>
    <mergeCell ref="AP21:AU22"/>
    <mergeCell ref="AV21:BO22"/>
    <mergeCell ref="BE2:BO2"/>
    <mergeCell ref="B2:K4"/>
    <mergeCell ref="BE3:BO3"/>
    <mergeCell ref="BD4:BO4"/>
    <mergeCell ref="T6:AX7"/>
    <mergeCell ref="B9:R9"/>
    <mergeCell ref="S9:V9"/>
    <mergeCell ref="B11:BP12"/>
    <mergeCell ref="AP15:AU17"/>
    <mergeCell ref="BD15:BH15"/>
    <mergeCell ref="BI15:BP15"/>
    <mergeCell ref="AV16:BO17"/>
    <mergeCell ref="AW15:BB15"/>
    <mergeCell ref="R3:Y3"/>
    <mergeCell ref="C29:X31"/>
    <mergeCell ref="Y29:AD29"/>
    <mergeCell ref="AE29:BO29"/>
    <mergeCell ref="C32:X33"/>
    <mergeCell ref="Y32:BO33"/>
    <mergeCell ref="Y30:BO31"/>
    <mergeCell ref="C24:X26"/>
    <mergeCell ref="Y24:AD24"/>
    <mergeCell ref="AE24:BO24"/>
    <mergeCell ref="C27:G28"/>
    <mergeCell ref="H27:X28"/>
    <mergeCell ref="Y27:BO28"/>
    <mergeCell ref="Y25:BO26"/>
    <mergeCell ref="AE52:BO52"/>
    <mergeCell ref="Z53:AD53"/>
    <mergeCell ref="AE53:BO53"/>
    <mergeCell ref="C39:X42"/>
    <mergeCell ref="Y39:BO40"/>
    <mergeCell ref="C43:X45"/>
    <mergeCell ref="Y43:BO44"/>
    <mergeCell ref="Y45:BO45"/>
    <mergeCell ref="AL41:BO41"/>
    <mergeCell ref="AL42:BO42"/>
    <mergeCell ref="Y42:AK42"/>
    <mergeCell ref="AE51:BO51"/>
    <mergeCell ref="Z52:AD52"/>
    <mergeCell ref="C34:X35"/>
    <mergeCell ref="Y34:BO35"/>
    <mergeCell ref="C36:X38"/>
    <mergeCell ref="Y38:BO38"/>
    <mergeCell ref="Y36:AD37"/>
    <mergeCell ref="AE36:AJ37"/>
    <mergeCell ref="AK36:AP37"/>
    <mergeCell ref="AQ36:AV37"/>
    <mergeCell ref="AW36:BB37"/>
    <mergeCell ref="BC36:BH37"/>
    <mergeCell ref="BI36:BO37"/>
    <mergeCell ref="AE57:BO57"/>
    <mergeCell ref="Z58:AD58"/>
    <mergeCell ref="AE58:BO58"/>
    <mergeCell ref="Z59:AD59"/>
    <mergeCell ref="AE59:BO59"/>
    <mergeCell ref="Z57:AD57"/>
    <mergeCell ref="Y54:BO54"/>
    <mergeCell ref="Z55:AD55"/>
    <mergeCell ref="AE55:BO55"/>
    <mergeCell ref="Z56:AD56"/>
    <mergeCell ref="AE56:BO56"/>
    <mergeCell ref="C71:BO71"/>
    <mergeCell ref="Y63:BO63"/>
    <mergeCell ref="Y64:BO64"/>
    <mergeCell ref="Y65:BO65"/>
    <mergeCell ref="C66:X70"/>
    <mergeCell ref="C46:X65"/>
    <mergeCell ref="Y46:BO46"/>
    <mergeCell ref="Z47:AD47"/>
    <mergeCell ref="AE47:BO47"/>
    <mergeCell ref="Z48:AD48"/>
    <mergeCell ref="AE48:BO48"/>
    <mergeCell ref="Z49:AD49"/>
    <mergeCell ref="AE49:BO49"/>
    <mergeCell ref="Z50:AD50"/>
    <mergeCell ref="AE50:BO50"/>
    <mergeCell ref="Z51:AD51"/>
    <mergeCell ref="Z60:AD60"/>
    <mergeCell ref="AE60:BO60"/>
    <mergeCell ref="Z61:AD61"/>
    <mergeCell ref="AE61:BO61"/>
    <mergeCell ref="Y62:BO62"/>
  </mergeCells>
  <phoneticPr fontId="2"/>
  <hyperlinks>
    <hyperlink ref="A1" location="はじめに!A1" display="＜はじめにへ" xr:uid="{00000000-0004-0000-0500-000000000000}"/>
    <hyperlink ref="A1:E1" location="入力シート!Print_Area" display="＜入力シートへ" xr:uid="{00000000-0004-0000-0500-000001000000}"/>
    <hyperlink ref="BI1:BP1" location="'おわりに '!A1" display="おわりにへ＞" xr:uid="{00000000-0004-0000-0500-000002000000}"/>
  </hyperlinks>
  <printOptions horizontalCentered="1" verticalCentered="1"/>
  <pageMargins left="0.23622047244094491" right="0.23622047244094491" top="0.39370078740157483" bottom="0.19685039370078741" header="0.31496062992125984" footer="0.31496062992125984"/>
  <pageSetup paperSize="9" scale="74" orientation="portrait" cellComments="asDisplayed"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 id="{DE5833C1-286E-4CDD-B238-9FFDA2C78C6C}">
            <xm:f>入力シート!$E$40="上記同様"</xm:f>
            <x14:dxf>
              <fill>
                <patternFill>
                  <bgColor theme="0" tint="-0.24994659260841701"/>
                </patternFill>
              </fill>
            </x14:dxf>
          </x14:cfRule>
          <xm:sqref>Y55:BO61</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プルダウン用!$F$45:$F$47</xm:f>
          </x14:formula1>
          <xm:sqref>Y65:BO65</xm:sqref>
        </x14:dataValidation>
        <x14:dataValidation type="list" allowBlank="1" showInputMessage="1" showErrorMessage="1" xr:uid="{00000000-0002-0000-0500-000001000000}">
          <x14:formula1>
            <xm:f>プルダウン用!F41:F43</xm:f>
          </x14:formula1>
          <xm:sqref>Y63:BO63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A1:CC77"/>
  <sheetViews>
    <sheetView showGridLines="0" view="pageBreakPreview" zoomScale="80" zoomScaleNormal="120" zoomScaleSheetLayoutView="80" zoomScalePageLayoutView="55" workbookViewId="0">
      <pane ySplit="1" topLeftCell="A2" activePane="bottomLeft" state="frozen"/>
      <selection pane="bottomLeft" sqref="A1:E1"/>
    </sheetView>
  </sheetViews>
  <sheetFormatPr defaultColWidth="9" defaultRowHeight="13.5" x14ac:dyDescent="0.15"/>
  <cols>
    <col min="1" max="36" width="2.125" style="361" customWidth="1"/>
    <col min="37" max="37" width="2.125" customWidth="1"/>
    <col min="38" max="65" width="2.125" style="361" customWidth="1"/>
    <col min="66" max="213" width="2" style="361" customWidth="1"/>
    <col min="214" max="16344" width="9" style="361"/>
    <col min="16345" max="16365" width="9" style="361" bestFit="1"/>
    <col min="16366" max="16384" width="9" style="361"/>
  </cols>
  <sheetData>
    <row r="1" spans="1:81" ht="19.5" x14ac:dyDescent="0.15">
      <c r="A1" s="1211" t="s">
        <v>164</v>
      </c>
      <c r="B1" s="1211"/>
      <c r="C1" s="1211"/>
      <c r="D1" s="1211"/>
      <c r="E1" s="1211"/>
      <c r="F1" s="154"/>
      <c r="G1" s="154"/>
      <c r="H1" s="154"/>
      <c r="I1" s="154"/>
      <c r="J1" s="154"/>
      <c r="K1" s="154"/>
      <c r="L1" s="362"/>
      <c r="M1" s="23"/>
      <c r="N1" s="367"/>
      <c r="O1" s="183" t="s">
        <v>928</v>
      </c>
      <c r="P1" s="2"/>
      <c r="Q1" s="2"/>
      <c r="R1" s="2"/>
      <c r="S1" s="368"/>
      <c r="T1" s="368"/>
      <c r="U1" s="368"/>
      <c r="V1" s="368"/>
      <c r="W1" s="368"/>
      <c r="X1" s="368"/>
      <c r="Y1" s="363"/>
      <c r="Z1" s="363"/>
      <c r="AA1" s="363"/>
      <c r="AB1" s="2"/>
      <c r="AC1" s="364"/>
      <c r="AD1" s="369"/>
      <c r="AE1" s="364"/>
      <c r="AF1" s="364"/>
      <c r="AG1" s="6"/>
      <c r="AH1" s="2"/>
      <c r="AI1" s="370"/>
      <c r="AJ1" s="370"/>
      <c r="AL1" s="370"/>
      <c r="AM1" s="370"/>
      <c r="AN1" s="2"/>
      <c r="AO1" s="2"/>
      <c r="AP1" s="363"/>
      <c r="BF1" s="1215" t="s">
        <v>165</v>
      </c>
      <c r="BG1" s="1215"/>
      <c r="BH1" s="1215"/>
      <c r="BI1" s="1215"/>
      <c r="BJ1" s="1215"/>
      <c r="BK1" s="1215"/>
      <c r="BL1" s="1215"/>
      <c r="BM1" s="1215"/>
    </row>
    <row r="2" spans="1:81" ht="19.5" x14ac:dyDescent="0.15">
      <c r="A2" s="722"/>
      <c r="B2" s="722"/>
      <c r="C2" s="722"/>
      <c r="D2" s="722"/>
      <c r="E2" s="722"/>
      <c r="F2" s="154"/>
      <c r="G2" s="154"/>
      <c r="H2" s="154"/>
      <c r="I2" s="154"/>
      <c r="J2" s="154"/>
      <c r="K2" s="154"/>
      <c r="L2" s="362"/>
      <c r="M2" s="23"/>
      <c r="N2" s="367"/>
      <c r="O2" s="183"/>
      <c r="P2" s="2"/>
      <c r="Q2" s="2"/>
      <c r="R2" s="2"/>
      <c r="S2" s="368"/>
      <c r="T2" s="368"/>
      <c r="U2" s="368"/>
      <c r="V2" s="368"/>
      <c r="W2" s="368"/>
      <c r="X2" s="368"/>
      <c r="Y2" s="363"/>
      <c r="Z2" s="363"/>
      <c r="AA2" s="363"/>
      <c r="AB2" s="2"/>
      <c r="AC2" s="364"/>
      <c r="AD2" s="369"/>
      <c r="AE2" s="364"/>
      <c r="AF2" s="364"/>
      <c r="AG2" s="6"/>
      <c r="AH2" s="2"/>
      <c r="AI2" s="370"/>
      <c r="AJ2" s="370"/>
      <c r="AL2" s="370"/>
      <c r="AM2" s="370"/>
      <c r="AN2" s="2"/>
      <c r="AO2" s="2"/>
      <c r="AP2" s="363"/>
      <c r="BB2" s="1238" t="s">
        <v>437</v>
      </c>
      <c r="BC2" s="1238"/>
      <c r="BD2" s="1238"/>
      <c r="BE2" s="1238"/>
      <c r="BF2" s="1238"/>
      <c r="BG2" s="1238"/>
      <c r="BH2" s="1238"/>
      <c r="BI2" s="1238"/>
      <c r="BJ2" s="1238"/>
      <c r="BK2" s="1238"/>
      <c r="BL2" s="1238"/>
      <c r="BM2" s="721"/>
    </row>
    <row r="3" spans="1:81" ht="20.100000000000001" customHeight="1" thickBot="1" x14ac:dyDescent="0.2">
      <c r="A3" s="602"/>
      <c r="B3" s="724" t="s">
        <v>1116</v>
      </c>
      <c r="C3" s="602"/>
      <c r="D3" s="602"/>
      <c r="E3" s="602"/>
      <c r="F3" s="602"/>
      <c r="G3" s="602"/>
      <c r="H3" s="602"/>
      <c r="I3" s="714"/>
      <c r="J3" s="715"/>
      <c r="K3" s="1246">
        <f>はじめに!BF5</f>
        <v>45862</v>
      </c>
      <c r="L3" s="1246"/>
      <c r="M3" s="1246"/>
      <c r="N3" s="1246"/>
      <c r="O3" s="1246"/>
      <c r="P3" s="1246"/>
      <c r="Q3" s="1246"/>
      <c r="R3" s="1246"/>
      <c r="S3" s="602"/>
      <c r="T3" s="602"/>
      <c r="U3" s="602"/>
      <c r="V3" s="602"/>
      <c r="W3" s="602"/>
      <c r="X3" s="602"/>
      <c r="Y3" s="602"/>
      <c r="Z3" s="602"/>
      <c r="AA3" s="602"/>
      <c r="AB3" s="602"/>
      <c r="AC3" s="602"/>
      <c r="AD3" s="602"/>
      <c r="AE3" s="602"/>
      <c r="AF3" s="602"/>
      <c r="AG3" s="602"/>
      <c r="AH3" s="602"/>
      <c r="AI3" s="602"/>
      <c r="AJ3" s="602"/>
      <c r="AK3" s="602"/>
      <c r="AL3" s="602"/>
      <c r="AM3" s="602"/>
      <c r="AN3" s="602"/>
      <c r="AO3" s="602"/>
      <c r="AP3" s="602"/>
      <c r="AQ3" s="651"/>
      <c r="AR3" s="651"/>
      <c r="AS3" s="651"/>
      <c r="AT3" s="651"/>
      <c r="AU3" s="651"/>
      <c r="AV3" s="651"/>
      <c r="AW3" s="651"/>
      <c r="AX3" s="651"/>
      <c r="AY3" s="651"/>
      <c r="AZ3" s="684"/>
      <c r="BA3" s="684"/>
      <c r="BB3" s="723"/>
      <c r="BC3" s="723"/>
      <c r="BD3" s="723"/>
      <c r="BE3" s="723"/>
      <c r="BF3" s="723"/>
      <c r="BG3" s="723"/>
      <c r="BH3" s="723"/>
      <c r="BI3" s="723"/>
      <c r="BJ3" s="723"/>
      <c r="BK3" s="723"/>
      <c r="BL3" s="723"/>
      <c r="BM3" s="602"/>
      <c r="BN3" s="583"/>
    </row>
    <row r="4" spans="1:81" ht="20.100000000000001" customHeight="1" x14ac:dyDescent="0.15">
      <c r="A4" s="592"/>
      <c r="B4" s="593"/>
      <c r="C4" s="593"/>
      <c r="D4" s="593"/>
      <c r="E4" s="593"/>
      <c r="F4" s="593"/>
      <c r="G4" s="593"/>
      <c r="H4" s="593"/>
      <c r="I4" s="593"/>
      <c r="J4" s="593"/>
      <c r="K4" s="593"/>
      <c r="L4" s="593"/>
      <c r="M4" s="593"/>
      <c r="N4" s="593"/>
      <c r="O4" s="593"/>
      <c r="P4" s="593"/>
      <c r="Q4" s="593"/>
      <c r="R4" s="593"/>
      <c r="S4" s="593"/>
      <c r="T4" s="593"/>
      <c r="U4" s="593"/>
      <c r="V4" s="593"/>
      <c r="W4" s="593"/>
      <c r="X4" s="593"/>
      <c r="Y4" s="593"/>
      <c r="Z4" s="593"/>
      <c r="AA4" s="593"/>
      <c r="AB4" s="593"/>
      <c r="AC4" s="593"/>
      <c r="AD4" s="593"/>
      <c r="AE4" s="593"/>
      <c r="AF4" s="593"/>
      <c r="AG4" s="593"/>
      <c r="AH4" s="593"/>
      <c r="AI4" s="593"/>
      <c r="AJ4" s="593"/>
      <c r="AK4" s="593"/>
      <c r="AL4" s="593"/>
      <c r="AM4" s="593"/>
      <c r="AN4" s="593"/>
      <c r="AO4" s="593"/>
      <c r="AP4" s="593"/>
      <c r="AQ4" s="593"/>
      <c r="AR4" s="593"/>
      <c r="AS4" s="593"/>
      <c r="AT4" s="593"/>
      <c r="AU4" s="593"/>
      <c r="AV4" s="593"/>
      <c r="AW4" s="593"/>
      <c r="AX4" s="593"/>
      <c r="AY4" s="593"/>
      <c r="AZ4" s="682"/>
      <c r="BA4" s="682"/>
      <c r="BB4" s="1245" t="str">
        <f>IF(入力シート!E10="","",入力シート!E10)</f>
        <v/>
      </c>
      <c r="BC4" s="1245"/>
      <c r="BD4" s="1245"/>
      <c r="BE4" s="1245"/>
      <c r="BF4" s="1245"/>
      <c r="BG4" s="1245"/>
      <c r="BH4" s="1245"/>
      <c r="BI4" s="1245"/>
      <c r="BJ4" s="1245"/>
      <c r="BK4" s="1245"/>
      <c r="BL4" s="1245"/>
      <c r="BM4" s="595"/>
      <c r="BN4" s="583"/>
    </row>
    <row r="5" spans="1:81" ht="20.100000000000001" customHeight="1" x14ac:dyDescent="0.15">
      <c r="A5" s="1239" t="s">
        <v>483</v>
      </c>
      <c r="B5" s="1240"/>
      <c r="C5" s="1240"/>
      <c r="D5" s="1240"/>
      <c r="E5" s="1240"/>
      <c r="F5" s="1240"/>
      <c r="G5" s="1240"/>
      <c r="H5" s="1240"/>
      <c r="I5" s="1240"/>
      <c r="J5" s="1240"/>
      <c r="K5" s="1240"/>
      <c r="L5" s="1240"/>
      <c r="M5" s="1240"/>
      <c r="N5" s="1240"/>
      <c r="O5" s="1240"/>
      <c r="P5" s="1240"/>
      <c r="Q5" s="1240"/>
      <c r="R5" s="1240"/>
      <c r="S5" s="1240"/>
      <c r="T5" s="1240"/>
      <c r="U5" s="1240"/>
      <c r="V5" s="1240"/>
      <c r="W5" s="1240"/>
      <c r="X5" s="1240"/>
      <c r="Y5" s="1240"/>
      <c r="Z5" s="1240"/>
      <c r="AA5" s="1240"/>
      <c r="AB5" s="1240"/>
      <c r="AC5" s="1240"/>
      <c r="AD5" s="1240"/>
      <c r="AE5" s="1240"/>
      <c r="AF5" s="1240"/>
      <c r="AG5" s="1240"/>
      <c r="AH5" s="1240"/>
      <c r="AI5" s="1240"/>
      <c r="AJ5" s="1240"/>
      <c r="AK5" s="1240"/>
      <c r="AL5" s="1240"/>
      <c r="AM5" s="1240"/>
      <c r="AN5" s="1240"/>
      <c r="AO5" s="1240"/>
      <c r="AP5" s="1240"/>
      <c r="AQ5" s="1240"/>
      <c r="AR5" s="1240"/>
      <c r="AS5" s="1240"/>
      <c r="AT5" s="1240"/>
      <c r="AU5" s="1240"/>
      <c r="AV5" s="1240"/>
      <c r="AW5" s="1240"/>
      <c r="AX5" s="1240"/>
      <c r="AY5" s="1240"/>
      <c r="AZ5" s="1240"/>
      <c r="BA5" s="1240"/>
      <c r="BB5" s="1240"/>
      <c r="BC5" s="1240"/>
      <c r="BD5" s="1240"/>
      <c r="BE5" s="1240"/>
      <c r="BF5" s="1240"/>
      <c r="BG5" s="1240"/>
      <c r="BH5" s="1240"/>
      <c r="BI5" s="1240"/>
      <c r="BJ5" s="1240"/>
      <c r="BK5" s="1240"/>
      <c r="BL5" s="1240"/>
      <c r="BM5" s="1241"/>
      <c r="BN5" s="583"/>
    </row>
    <row r="6" spans="1:81" ht="20.100000000000001" customHeight="1" x14ac:dyDescent="0.15">
      <c r="A6" s="592"/>
      <c r="B6" s="593"/>
      <c r="C6" s="593"/>
      <c r="D6" s="593"/>
      <c r="E6" s="593"/>
      <c r="F6" s="593"/>
      <c r="G6" s="593"/>
      <c r="H6" s="593"/>
      <c r="I6" s="593"/>
      <c r="J6" s="593"/>
      <c r="K6" s="593"/>
      <c r="L6" s="593"/>
      <c r="M6" s="593"/>
      <c r="N6" s="593"/>
      <c r="O6" s="593"/>
      <c r="P6" s="593"/>
      <c r="Q6" s="593"/>
      <c r="R6" s="593"/>
      <c r="S6" s="593"/>
      <c r="T6" s="593"/>
      <c r="U6" s="593"/>
      <c r="V6" s="593"/>
      <c r="W6" s="593"/>
      <c r="X6" s="593"/>
      <c r="Y6" s="593"/>
      <c r="Z6" s="593"/>
      <c r="AA6" s="593"/>
      <c r="AB6" s="593"/>
      <c r="AC6" s="593"/>
      <c r="AD6" s="593"/>
      <c r="AE6" s="593"/>
      <c r="AF6" s="593"/>
      <c r="AG6" s="593"/>
      <c r="AH6" s="593"/>
      <c r="AI6" s="593"/>
      <c r="AJ6" s="593"/>
      <c r="AK6" s="593"/>
      <c r="AL6" s="593"/>
      <c r="AM6" s="593"/>
      <c r="AN6" s="583"/>
      <c r="AO6" s="583"/>
      <c r="AP6" s="583"/>
      <c r="AQ6" s="584"/>
      <c r="AR6" s="584"/>
      <c r="AS6" s="584"/>
      <c r="AT6" s="584"/>
      <c r="AU6" s="584"/>
      <c r="AV6" s="584"/>
      <c r="AW6" s="584"/>
      <c r="AX6" s="584"/>
      <c r="AY6" s="584"/>
      <c r="AZ6" s="594"/>
      <c r="BA6" s="594"/>
      <c r="BB6" s="594"/>
      <c r="BC6" s="594"/>
      <c r="BD6" s="594"/>
      <c r="BE6" s="594"/>
      <c r="BF6" s="594"/>
      <c r="BG6" s="594"/>
      <c r="BH6" s="594"/>
      <c r="BI6" s="594"/>
      <c r="BJ6" s="594"/>
      <c r="BK6" s="594"/>
      <c r="BL6" s="594"/>
      <c r="BM6" s="595"/>
      <c r="BN6" s="583"/>
    </row>
    <row r="7" spans="1:81" customFormat="1" ht="20.100000000000001" customHeight="1" x14ac:dyDescent="0.15">
      <c r="A7" s="1242" t="s">
        <v>484</v>
      </c>
      <c r="B7" s="1243"/>
      <c r="C7" s="1243"/>
      <c r="D7" s="1243"/>
      <c r="E7" s="1243"/>
      <c r="F7" s="1243"/>
      <c r="G7" s="1243"/>
      <c r="H7" s="1243"/>
      <c r="I7" s="1243"/>
      <c r="J7" s="1243"/>
      <c r="K7" s="1243"/>
      <c r="L7" s="1243"/>
      <c r="M7" s="1243"/>
      <c r="N7" s="1243"/>
      <c r="O7" s="1243"/>
      <c r="P7" s="1243"/>
      <c r="Q7" s="1243"/>
      <c r="R7" s="1243"/>
      <c r="S7" s="1243"/>
      <c r="T7" s="1243"/>
      <c r="U7" s="1243"/>
      <c r="V7" s="1243"/>
      <c r="W7" s="1243"/>
      <c r="X7" s="1243"/>
      <c r="Y7" s="1243"/>
      <c r="Z7" s="1243"/>
      <c r="AA7" s="1243"/>
      <c r="AB7" s="1243"/>
      <c r="AC7" s="1243"/>
      <c r="AD7" s="1243"/>
      <c r="AE7" s="1243"/>
      <c r="AF7" s="1243"/>
      <c r="AG7" s="1243"/>
      <c r="AH7" s="1243"/>
      <c r="AI7" s="1243"/>
      <c r="AJ7" s="1243"/>
      <c r="AK7" s="1243"/>
      <c r="AL7" s="1243"/>
      <c r="AM7" s="1243"/>
      <c r="AN7" s="1243"/>
      <c r="AO7" s="1243"/>
      <c r="AP7" s="1243"/>
      <c r="AQ7" s="1243"/>
      <c r="AR7" s="1243"/>
      <c r="AS7" s="1243"/>
      <c r="AT7" s="1243"/>
      <c r="AU7" s="1243"/>
      <c r="AV7" s="1243"/>
      <c r="AW7" s="1243"/>
      <c r="AX7" s="1243"/>
      <c r="AY7" s="1243"/>
      <c r="AZ7" s="1243"/>
      <c r="BA7" s="1243"/>
      <c r="BB7" s="1243"/>
      <c r="BC7" s="1243"/>
      <c r="BD7" s="1243"/>
      <c r="BE7" s="1243"/>
      <c r="BF7" s="1243"/>
      <c r="BG7" s="1243"/>
      <c r="BH7" s="1243"/>
      <c r="BI7" s="1243"/>
      <c r="BJ7" s="1243"/>
      <c r="BK7" s="1243"/>
      <c r="BL7" s="1243"/>
      <c r="BM7" s="1244"/>
      <c r="BN7" s="583"/>
    </row>
    <row r="8" spans="1:81" customFormat="1" ht="20.100000000000001" customHeight="1" x14ac:dyDescent="0.15">
      <c r="A8" s="592"/>
      <c r="B8" s="1227" t="s">
        <v>485</v>
      </c>
      <c r="C8" s="1228"/>
      <c r="D8" s="1228"/>
      <c r="E8" s="1228"/>
      <c r="F8" s="1228"/>
      <c r="G8" s="1228"/>
      <c r="H8" s="1228"/>
      <c r="I8" s="1228"/>
      <c r="J8" s="1228"/>
      <c r="K8" s="1228"/>
      <c r="L8" s="1228"/>
      <c r="M8" s="1228"/>
      <c r="N8" s="1228"/>
      <c r="O8" s="1228"/>
      <c r="P8" s="1228"/>
      <c r="Q8" s="1228"/>
      <c r="R8" s="1228"/>
      <c r="S8" s="1228"/>
      <c r="T8" s="1228"/>
      <c r="U8" s="1228"/>
      <c r="V8" s="1228"/>
      <c r="W8" s="1228"/>
      <c r="X8" s="1228"/>
      <c r="Y8" s="1228"/>
      <c r="Z8" s="1228"/>
      <c r="AA8" s="1228"/>
      <c r="AB8" s="1228"/>
      <c r="AC8" s="1228"/>
      <c r="AD8" s="1228"/>
      <c r="AE8" s="1228"/>
      <c r="AF8" s="1228"/>
      <c r="AG8" s="1228"/>
      <c r="AH8" s="1228"/>
      <c r="AI8" s="1228"/>
      <c r="AJ8" s="1229"/>
      <c r="AK8" s="1230" t="str">
        <f>IF(入力シート!E54="","",入力シート!E54)</f>
        <v/>
      </c>
      <c r="AL8" s="1231"/>
      <c r="AM8" s="1231"/>
      <c r="AN8" s="1231"/>
      <c r="AO8" s="1231"/>
      <c r="AP8" s="1231"/>
      <c r="AQ8" s="1231"/>
      <c r="AR8" s="1231"/>
      <c r="AS8" s="1231"/>
      <c r="AT8" s="1231"/>
      <c r="AU8" s="1231"/>
      <c r="AV8" s="1231"/>
      <c r="AW8" s="1231"/>
      <c r="AX8" s="1231"/>
      <c r="AY8" s="1231"/>
      <c r="AZ8" s="1231"/>
      <c r="BA8" s="1231"/>
      <c r="BB8" s="1231"/>
      <c r="BC8" s="1231"/>
      <c r="BD8" s="1231"/>
      <c r="BE8" s="1231"/>
      <c r="BF8" s="1231"/>
      <c r="BG8" s="1231"/>
      <c r="BH8" s="1231"/>
      <c r="BI8" s="1231"/>
      <c r="BJ8" s="1231"/>
      <c r="BK8" s="1231"/>
      <c r="BL8" s="1232"/>
      <c r="BM8" s="595"/>
      <c r="BN8" s="583"/>
    </row>
    <row r="9" spans="1:81" customFormat="1" ht="20.100000000000001" customHeight="1" x14ac:dyDescent="0.15">
      <c r="A9" s="592"/>
      <c r="B9" s="1227" t="s">
        <v>486</v>
      </c>
      <c r="C9" s="1228"/>
      <c r="D9" s="1228"/>
      <c r="E9" s="1228"/>
      <c r="F9" s="1228"/>
      <c r="G9" s="1228"/>
      <c r="H9" s="1228"/>
      <c r="I9" s="1228"/>
      <c r="J9" s="1228"/>
      <c r="K9" s="1228"/>
      <c r="L9" s="1228"/>
      <c r="M9" s="1228"/>
      <c r="N9" s="1228"/>
      <c r="O9" s="1228"/>
      <c r="P9" s="1228"/>
      <c r="Q9" s="1228"/>
      <c r="R9" s="1228"/>
      <c r="S9" s="1228"/>
      <c r="T9" s="1228"/>
      <c r="U9" s="1228"/>
      <c r="V9" s="1228"/>
      <c r="W9" s="1228"/>
      <c r="X9" s="1228"/>
      <c r="Y9" s="1228"/>
      <c r="Z9" s="1228"/>
      <c r="AA9" s="1228"/>
      <c r="AB9" s="1228"/>
      <c r="AC9" s="1228"/>
      <c r="AD9" s="1228"/>
      <c r="AE9" s="1228"/>
      <c r="AF9" s="1228"/>
      <c r="AG9" s="1228"/>
      <c r="AH9" s="1228"/>
      <c r="AI9" s="1228"/>
      <c r="AJ9" s="1229"/>
      <c r="AK9" s="1230" t="str">
        <f>IF(入力シート!E55="","",入力シート!E55)</f>
        <v/>
      </c>
      <c r="AL9" s="1231"/>
      <c r="AM9" s="1231"/>
      <c r="AN9" s="1231"/>
      <c r="AO9" s="1231"/>
      <c r="AP9" s="1231"/>
      <c r="AQ9" s="1231"/>
      <c r="AR9" s="1231"/>
      <c r="AS9" s="1231"/>
      <c r="AT9" s="1231"/>
      <c r="AU9" s="1231"/>
      <c r="AV9" s="1231"/>
      <c r="AW9" s="1231"/>
      <c r="AX9" s="1231"/>
      <c r="AY9" s="1231"/>
      <c r="AZ9" s="1231"/>
      <c r="BA9" s="1231"/>
      <c r="BB9" s="1231"/>
      <c r="BC9" s="1231"/>
      <c r="BD9" s="1231"/>
      <c r="BE9" s="1231"/>
      <c r="BF9" s="1231"/>
      <c r="BG9" s="1231"/>
      <c r="BH9" s="1231"/>
      <c r="BI9" s="1231"/>
      <c r="BJ9" s="1231"/>
      <c r="BK9" s="1231"/>
      <c r="BL9" s="1232"/>
      <c r="BM9" s="595"/>
      <c r="BN9" s="583"/>
    </row>
    <row r="10" spans="1:81" customFormat="1" ht="20.100000000000001" customHeight="1" x14ac:dyDescent="0.15">
      <c r="A10" s="592"/>
      <c r="B10" s="1227" t="s">
        <v>438</v>
      </c>
      <c r="C10" s="1228"/>
      <c r="D10" s="1228"/>
      <c r="E10" s="1228"/>
      <c r="F10" s="1228"/>
      <c r="G10" s="1228"/>
      <c r="H10" s="1228"/>
      <c r="I10" s="1228"/>
      <c r="J10" s="1228"/>
      <c r="K10" s="1228"/>
      <c r="L10" s="1228"/>
      <c r="M10" s="1228"/>
      <c r="N10" s="1228"/>
      <c r="O10" s="1228"/>
      <c r="P10" s="1228"/>
      <c r="Q10" s="1228"/>
      <c r="R10" s="1228"/>
      <c r="S10" s="1228"/>
      <c r="T10" s="1228"/>
      <c r="U10" s="1228"/>
      <c r="V10" s="1228"/>
      <c r="W10" s="1228"/>
      <c r="X10" s="1228"/>
      <c r="Y10" s="1228"/>
      <c r="Z10" s="1228"/>
      <c r="AA10" s="1228"/>
      <c r="AB10" s="1228"/>
      <c r="AC10" s="1228"/>
      <c r="AD10" s="1228"/>
      <c r="AE10" s="1228"/>
      <c r="AF10" s="1228"/>
      <c r="AG10" s="1228"/>
      <c r="AH10" s="1228"/>
      <c r="AI10" s="1228"/>
      <c r="AJ10" s="1229"/>
      <c r="AK10" s="1230" t="str">
        <f>IF(入力シート!E56="","",入力シート!E56)</f>
        <v/>
      </c>
      <c r="AL10" s="1231"/>
      <c r="AM10" s="1231"/>
      <c r="AN10" s="1231"/>
      <c r="AO10" s="1231"/>
      <c r="AP10" s="1231"/>
      <c r="AQ10" s="1231"/>
      <c r="AR10" s="1231"/>
      <c r="AS10" s="1231"/>
      <c r="AT10" s="1231"/>
      <c r="AU10" s="1231"/>
      <c r="AV10" s="1231"/>
      <c r="AW10" s="1231"/>
      <c r="AX10" s="1231"/>
      <c r="AY10" s="1231"/>
      <c r="AZ10" s="1231"/>
      <c r="BA10" s="1231"/>
      <c r="BB10" s="1231"/>
      <c r="BC10" s="1231"/>
      <c r="BD10" s="1231"/>
      <c r="BE10" s="1231"/>
      <c r="BF10" s="1231"/>
      <c r="BG10" s="1231"/>
      <c r="BH10" s="1231"/>
      <c r="BI10" s="1231"/>
      <c r="BJ10" s="1231"/>
      <c r="BK10" s="1231"/>
      <c r="BL10" s="1232"/>
      <c r="BM10" s="595"/>
      <c r="BN10" s="583"/>
      <c r="BY10" s="361"/>
      <c r="BZ10" s="361"/>
      <c r="CA10" s="361"/>
      <c r="CB10" s="361"/>
      <c r="CC10" s="361"/>
    </row>
    <row r="11" spans="1:81" customFormat="1" ht="20.100000000000001" customHeight="1" x14ac:dyDescent="0.15">
      <c r="A11" s="801"/>
      <c r="B11" s="1206" t="s">
        <v>487</v>
      </c>
      <c r="C11" s="1206"/>
      <c r="D11" s="1206"/>
      <c r="E11" s="1206"/>
      <c r="F11" s="1206"/>
      <c r="G11" s="1206"/>
      <c r="H11" s="1206"/>
      <c r="I11" s="1206"/>
      <c r="J11" s="1206"/>
      <c r="K11" s="1206"/>
      <c r="L11" s="1206"/>
      <c r="M11" s="1206"/>
      <c r="N11" s="1206"/>
      <c r="O11" s="1206"/>
      <c r="P11" s="1206"/>
      <c r="Q11" s="1206"/>
      <c r="R11" s="1206"/>
      <c r="S11" s="1206"/>
      <c r="T11" s="1206"/>
      <c r="U11" s="1206"/>
      <c r="V11" s="1206"/>
      <c r="W11" s="1206"/>
      <c r="X11" s="1206"/>
      <c r="Y11" s="1206"/>
      <c r="Z11" s="1206"/>
      <c r="AA11" s="1206"/>
      <c r="AB11" s="1206"/>
      <c r="AC11" s="1206"/>
      <c r="AD11" s="1206"/>
      <c r="AE11" s="1206"/>
      <c r="AF11" s="1206"/>
      <c r="AG11" s="1206"/>
      <c r="AH11" s="1206"/>
      <c r="AI11" s="1206"/>
      <c r="AJ11" s="1206"/>
      <c r="AK11" s="1206"/>
      <c r="AL11" s="1206"/>
      <c r="AM11" s="1206"/>
      <c r="AN11" s="1206"/>
      <c r="AO11" s="1206"/>
      <c r="AP11" s="1206"/>
      <c r="AQ11" s="1206"/>
      <c r="AR11" s="1206"/>
      <c r="AS11" s="1206"/>
      <c r="AT11" s="1206"/>
      <c r="AU11" s="1206"/>
      <c r="AV11" s="1206"/>
      <c r="AW11" s="1206"/>
      <c r="AX11" s="1206"/>
      <c r="AY11" s="1206"/>
      <c r="AZ11" s="1206"/>
      <c r="BA11" s="1206"/>
      <c r="BB11" s="1206"/>
      <c r="BC11" s="1206"/>
      <c r="BD11" s="1206"/>
      <c r="BE11" s="1206"/>
      <c r="BF11" s="1206"/>
      <c r="BG11" s="1206"/>
      <c r="BH11" s="1206"/>
      <c r="BI11" s="1206"/>
      <c r="BJ11" s="1206"/>
      <c r="BK11" s="1206"/>
      <c r="BL11" s="1206"/>
      <c r="BM11" s="802"/>
      <c r="BN11" s="583"/>
      <c r="BX11" s="361"/>
      <c r="BY11" s="361"/>
      <c r="BZ11" s="361"/>
      <c r="CA11" s="361"/>
      <c r="CB11" s="361"/>
    </row>
    <row r="12" spans="1:81" customFormat="1" ht="20.100000000000001" customHeight="1" x14ac:dyDescent="0.15">
      <c r="A12" s="801"/>
      <c r="B12" s="803"/>
      <c r="C12" s="803"/>
      <c r="D12" s="803"/>
      <c r="E12" s="803"/>
      <c r="F12" s="803"/>
      <c r="G12" s="803"/>
      <c r="H12" s="803"/>
      <c r="I12" s="803"/>
      <c r="J12" s="803"/>
      <c r="K12" s="803"/>
      <c r="L12" s="803"/>
      <c r="M12" s="803"/>
      <c r="N12" s="803"/>
      <c r="O12" s="803"/>
      <c r="P12" s="803"/>
      <c r="Q12" s="803"/>
      <c r="R12" s="803"/>
      <c r="S12" s="803"/>
      <c r="T12" s="803"/>
      <c r="U12" s="803"/>
      <c r="V12" s="803"/>
      <c r="W12" s="803"/>
      <c r="X12" s="803"/>
      <c r="Y12" s="803"/>
      <c r="Z12" s="803"/>
      <c r="AA12" s="803"/>
      <c r="AB12" s="803"/>
      <c r="AC12" s="803"/>
      <c r="AD12" s="803"/>
      <c r="AE12" s="803"/>
      <c r="AF12" s="803"/>
      <c r="AG12" s="803"/>
      <c r="AH12" s="803"/>
      <c r="AI12" s="803"/>
      <c r="AJ12" s="803"/>
      <c r="AK12" s="803"/>
      <c r="AL12" s="803"/>
      <c r="AM12" s="803"/>
      <c r="AN12" s="803"/>
      <c r="AO12" s="803"/>
      <c r="AP12" s="803"/>
      <c r="AQ12" s="803"/>
      <c r="AR12" s="803"/>
      <c r="AS12" s="803"/>
      <c r="AT12" s="803"/>
      <c r="AU12" s="803"/>
      <c r="AV12" s="803"/>
      <c r="AW12" s="803"/>
      <c r="AX12" s="803"/>
      <c r="AY12" s="803"/>
      <c r="AZ12" s="803"/>
      <c r="BA12" s="803"/>
      <c r="BB12" s="803"/>
      <c r="BC12" s="803"/>
      <c r="BD12" s="803"/>
      <c r="BE12" s="803"/>
      <c r="BF12" s="803"/>
      <c r="BG12" s="803"/>
      <c r="BH12" s="803"/>
      <c r="BI12" s="803"/>
      <c r="BJ12" s="803"/>
      <c r="BK12" s="803"/>
      <c r="BL12" s="803"/>
      <c r="BM12" s="802"/>
      <c r="BN12" s="585"/>
    </row>
    <row r="13" spans="1:81" ht="20.100000000000001" customHeight="1" x14ac:dyDescent="0.15">
      <c r="A13" s="1256" t="s">
        <v>439</v>
      </c>
      <c r="B13" s="1257"/>
      <c r="C13" s="1257"/>
      <c r="D13" s="1257"/>
      <c r="E13" s="1257"/>
      <c r="F13" s="1257"/>
      <c r="G13" s="1257"/>
      <c r="H13" s="1257"/>
      <c r="I13" s="1257"/>
      <c r="J13" s="1257"/>
      <c r="K13" s="1257"/>
      <c r="L13" s="1257"/>
      <c r="M13" s="1257"/>
      <c r="N13" s="1257"/>
      <c r="O13" s="1257"/>
      <c r="P13" s="1257"/>
      <c r="Q13" s="1257"/>
      <c r="R13" s="1257"/>
      <c r="S13" s="1257"/>
      <c r="T13" s="1257"/>
      <c r="U13" s="1257"/>
      <c r="V13" s="1257"/>
      <c r="W13" s="1257"/>
      <c r="X13" s="1257"/>
      <c r="Y13" s="1257"/>
      <c r="Z13" s="1257"/>
      <c r="AA13" s="1257"/>
      <c r="AB13" s="1257"/>
      <c r="AC13" s="1257"/>
      <c r="AD13" s="1257"/>
      <c r="AE13" s="1257"/>
      <c r="AF13" s="1257"/>
      <c r="AG13" s="1257"/>
      <c r="AH13" s="1257"/>
      <c r="AI13" s="1257"/>
      <c r="AJ13" s="1257"/>
      <c r="AK13" s="1257"/>
      <c r="AL13" s="1257"/>
      <c r="AM13" s="1257"/>
      <c r="AN13" s="1257"/>
      <c r="AO13" s="1257"/>
      <c r="AP13" s="1257"/>
      <c r="AQ13" s="1257"/>
      <c r="AR13" s="1257"/>
      <c r="AS13" s="1257"/>
      <c r="AT13" s="1257"/>
      <c r="AU13" s="1257"/>
      <c r="AV13" s="1257"/>
      <c r="AW13" s="1257"/>
      <c r="AX13" s="1257"/>
      <c r="AY13" s="1257"/>
      <c r="AZ13" s="1257"/>
      <c r="BA13" s="1257"/>
      <c r="BB13" s="1257"/>
      <c r="BC13" s="1257"/>
      <c r="BD13" s="1257"/>
      <c r="BE13" s="1257"/>
      <c r="BF13" s="1257"/>
      <c r="BG13" s="1257"/>
      <c r="BH13" s="1257"/>
      <c r="BI13" s="1257"/>
      <c r="BJ13" s="1257"/>
      <c r="BK13" s="1257"/>
      <c r="BL13" s="1257"/>
      <c r="BM13" s="1258"/>
      <c r="BN13" s="585"/>
    </row>
    <row r="14" spans="1:81" customFormat="1" ht="20.100000000000001" customHeight="1" x14ac:dyDescent="0.15">
      <c r="A14" s="804"/>
      <c r="B14" s="1233" t="s">
        <v>488</v>
      </c>
      <c r="C14" s="1234"/>
      <c r="D14" s="1234"/>
      <c r="E14" s="1234"/>
      <c r="F14" s="1234"/>
      <c r="G14" s="1234"/>
      <c r="H14" s="1234"/>
      <c r="I14" s="1234"/>
      <c r="J14" s="1234"/>
      <c r="K14" s="1234"/>
      <c r="L14" s="1234"/>
      <c r="M14" s="1234"/>
      <c r="N14" s="1234"/>
      <c r="O14" s="1234"/>
      <c r="P14" s="1234"/>
      <c r="Q14" s="1234"/>
      <c r="R14" s="1234"/>
      <c r="S14" s="1234"/>
      <c r="T14" s="1234"/>
      <c r="U14" s="1234"/>
      <c r="V14" s="1234"/>
      <c r="W14" s="1234"/>
      <c r="X14" s="1234"/>
      <c r="Y14" s="1234"/>
      <c r="Z14" s="1234"/>
      <c r="AA14" s="1234"/>
      <c r="AB14" s="1234"/>
      <c r="AC14" s="1234"/>
      <c r="AD14" s="1234"/>
      <c r="AE14" s="1234"/>
      <c r="AF14" s="1234"/>
      <c r="AG14" s="1234"/>
      <c r="AH14" s="1234"/>
      <c r="AI14" s="1234"/>
      <c r="AJ14" s="1235"/>
      <c r="AK14" s="1254">
        <v>6</v>
      </c>
      <c r="AL14" s="1255"/>
      <c r="AM14" s="1255"/>
      <c r="AN14" s="1255"/>
      <c r="AO14" s="1255"/>
      <c r="AP14" s="1255"/>
      <c r="AQ14" s="1236" t="s">
        <v>489</v>
      </c>
      <c r="AR14" s="1236"/>
      <c r="AS14" s="1236"/>
      <c r="AT14" s="805"/>
      <c r="AU14" s="805"/>
      <c r="AV14" s="805"/>
      <c r="AW14" s="805"/>
      <c r="AX14" s="805"/>
      <c r="AY14" s="805"/>
      <c r="AZ14" s="805"/>
      <c r="BA14" s="805"/>
      <c r="BB14" s="805"/>
      <c r="BC14" s="805"/>
      <c r="BD14" s="805"/>
      <c r="BE14" s="805"/>
      <c r="BF14" s="805"/>
      <c r="BG14" s="805"/>
      <c r="BH14" s="805"/>
      <c r="BI14" s="805"/>
      <c r="BJ14" s="805"/>
      <c r="BK14" s="805"/>
      <c r="BL14" s="806"/>
      <c r="BM14" s="807"/>
      <c r="BN14" s="585"/>
    </row>
    <row r="15" spans="1:81" ht="20.100000000000001" customHeight="1" x14ac:dyDescent="0.15">
      <c r="A15" s="804"/>
      <c r="B15" s="1250" t="s">
        <v>490</v>
      </c>
      <c r="C15" s="1206"/>
      <c r="D15" s="1206"/>
      <c r="E15" s="1206"/>
      <c r="F15" s="1206"/>
      <c r="G15" s="1206"/>
      <c r="H15" s="1206"/>
      <c r="I15" s="1206"/>
      <c r="J15" s="1206"/>
      <c r="K15" s="1206"/>
      <c r="L15" s="1206"/>
      <c r="M15" s="1206"/>
      <c r="N15" s="1206"/>
      <c r="O15" s="1206"/>
      <c r="P15" s="1206"/>
      <c r="Q15" s="1206"/>
      <c r="R15" s="1206"/>
      <c r="S15" s="1206"/>
      <c r="T15" s="1206"/>
      <c r="U15" s="1206"/>
      <c r="V15" s="1206"/>
      <c r="W15" s="1206"/>
      <c r="X15" s="1206"/>
      <c r="Y15" s="1206"/>
      <c r="Z15" s="1206"/>
      <c r="AA15" s="1206"/>
      <c r="AB15" s="1206"/>
      <c r="AC15" s="1206"/>
      <c r="AD15" s="1206"/>
      <c r="AE15" s="1206"/>
      <c r="AF15" s="1206"/>
      <c r="AG15" s="1206"/>
      <c r="AH15" s="1206"/>
      <c r="AI15" s="1206"/>
      <c r="AJ15" s="1251"/>
      <c r="AK15" s="1252" t="str">
        <f>IF(入力シート!E57="","",IF(入力シート!E57="選択してください","",入力シート!E57))</f>
        <v/>
      </c>
      <c r="AL15" s="1236"/>
      <c r="AM15" s="1236"/>
      <c r="AN15" s="1236"/>
      <c r="AO15" s="1236"/>
      <c r="AP15" s="1236"/>
      <c r="AQ15" s="1236"/>
      <c r="AR15" s="1236"/>
      <c r="AS15" s="1236"/>
      <c r="AT15" s="1236"/>
      <c r="AU15" s="1236"/>
      <c r="AV15" s="1236"/>
      <c r="AW15" s="1236"/>
      <c r="AX15" s="1236"/>
      <c r="AY15" s="1236"/>
      <c r="AZ15" s="1236"/>
      <c r="BA15" s="1236"/>
      <c r="BB15" s="1236"/>
      <c r="BC15" s="1236"/>
      <c r="BD15" s="1236"/>
      <c r="BE15" s="1236"/>
      <c r="BF15" s="1236"/>
      <c r="BG15" s="1236"/>
      <c r="BH15" s="1236"/>
      <c r="BI15" s="1236"/>
      <c r="BJ15" s="1236"/>
      <c r="BK15" s="1236"/>
      <c r="BL15" s="1253"/>
      <c r="BM15" s="807"/>
      <c r="BN15" s="585"/>
    </row>
    <row r="16" spans="1:81" ht="20.100000000000001" customHeight="1" x14ac:dyDescent="0.15">
      <c r="A16" s="804"/>
      <c r="B16" s="808"/>
      <c r="C16" s="809"/>
      <c r="D16" s="809"/>
      <c r="E16" s="1233" t="s">
        <v>440</v>
      </c>
      <c r="F16" s="1234"/>
      <c r="G16" s="1234"/>
      <c r="H16" s="1234"/>
      <c r="I16" s="1234"/>
      <c r="J16" s="1234"/>
      <c r="K16" s="1234"/>
      <c r="L16" s="1234"/>
      <c r="M16" s="1234"/>
      <c r="N16" s="1234"/>
      <c r="O16" s="1234"/>
      <c r="P16" s="1234"/>
      <c r="Q16" s="1234"/>
      <c r="R16" s="1234"/>
      <c r="S16" s="1234"/>
      <c r="T16" s="1234"/>
      <c r="U16" s="1234"/>
      <c r="V16" s="1234"/>
      <c r="W16" s="1234"/>
      <c r="X16" s="1234"/>
      <c r="Y16" s="1234"/>
      <c r="Z16" s="1234"/>
      <c r="AA16" s="1234"/>
      <c r="AB16" s="1234"/>
      <c r="AC16" s="1234"/>
      <c r="AD16" s="1234"/>
      <c r="AE16" s="1234"/>
      <c r="AF16" s="1234"/>
      <c r="AG16" s="1234"/>
      <c r="AH16" s="1234"/>
      <c r="AI16" s="1234"/>
      <c r="AJ16" s="1235"/>
      <c r="AK16" s="1252" t="str">
        <f>IF(入力シート!E58="","",IF(入力シート!E58="選択してください","",入力シート!E58))</f>
        <v>（有の場合のみ選択して下さい）</v>
      </c>
      <c r="AL16" s="1236"/>
      <c r="AM16" s="1236"/>
      <c r="AN16" s="1236"/>
      <c r="AO16" s="1236"/>
      <c r="AP16" s="1236"/>
      <c r="AQ16" s="1236"/>
      <c r="AR16" s="1236"/>
      <c r="AS16" s="1236"/>
      <c r="AT16" s="1236"/>
      <c r="AU16" s="1236"/>
      <c r="AV16" s="1236"/>
      <c r="AW16" s="1236"/>
      <c r="AX16" s="1236"/>
      <c r="AY16" s="1236"/>
      <c r="AZ16" s="1236"/>
      <c r="BA16" s="1236"/>
      <c r="BB16" s="1236"/>
      <c r="BC16" s="1236"/>
      <c r="BD16" s="1236"/>
      <c r="BE16" s="1236"/>
      <c r="BF16" s="1236"/>
      <c r="BG16" s="1236"/>
      <c r="BH16" s="1236"/>
      <c r="BI16" s="1236"/>
      <c r="BJ16" s="1236"/>
      <c r="BK16" s="1236"/>
      <c r="BL16" s="1253"/>
      <c r="BM16" s="807"/>
      <c r="BN16" s="585"/>
    </row>
    <row r="17" spans="1:66" ht="20.100000000000001" hidden="1" customHeight="1" x14ac:dyDescent="0.15">
      <c r="A17" s="804"/>
      <c r="B17" s="808"/>
      <c r="C17" s="809"/>
      <c r="D17" s="809"/>
      <c r="E17" s="1233" t="s">
        <v>881</v>
      </c>
      <c r="F17" s="1234"/>
      <c r="G17" s="1234"/>
      <c r="H17" s="1234"/>
      <c r="I17" s="1234"/>
      <c r="J17" s="1234"/>
      <c r="K17" s="1234"/>
      <c r="L17" s="1234"/>
      <c r="M17" s="1234"/>
      <c r="N17" s="1234"/>
      <c r="O17" s="1234"/>
      <c r="P17" s="1234"/>
      <c r="Q17" s="1234"/>
      <c r="R17" s="1234"/>
      <c r="S17" s="1234"/>
      <c r="T17" s="1234"/>
      <c r="U17" s="1234"/>
      <c r="V17" s="1234"/>
      <c r="W17" s="1234"/>
      <c r="X17" s="1234"/>
      <c r="Y17" s="1234"/>
      <c r="Z17" s="1234"/>
      <c r="AA17" s="1234"/>
      <c r="AB17" s="1234"/>
      <c r="AC17" s="1234"/>
      <c r="AD17" s="1234"/>
      <c r="AE17" s="1234"/>
      <c r="AF17" s="1234"/>
      <c r="AG17" s="1234"/>
      <c r="AH17" s="1234"/>
      <c r="AI17" s="1234"/>
      <c r="AJ17" s="1235"/>
      <c r="AK17" s="1252" t="str">
        <f>IF(入力シート!E59="","",入力シート!E59)</f>
        <v/>
      </c>
      <c r="AL17" s="1236"/>
      <c r="AM17" s="1236"/>
      <c r="AN17" s="1236"/>
      <c r="AO17" s="1236"/>
      <c r="AP17" s="1236"/>
      <c r="AQ17" s="1236" t="s">
        <v>904</v>
      </c>
      <c r="AR17" s="1236"/>
      <c r="AS17" s="1236"/>
      <c r="AT17" s="805"/>
      <c r="AU17" s="805"/>
      <c r="AV17" s="805"/>
      <c r="AW17" s="805"/>
      <c r="AX17" s="805"/>
      <c r="AY17" s="805"/>
      <c r="AZ17" s="805"/>
      <c r="BA17" s="805"/>
      <c r="BB17" s="805"/>
      <c r="BC17" s="805"/>
      <c r="BD17" s="805"/>
      <c r="BE17" s="805"/>
      <c r="BF17" s="805"/>
      <c r="BG17" s="805"/>
      <c r="BH17" s="805"/>
      <c r="BI17" s="805"/>
      <c r="BJ17" s="805"/>
      <c r="BK17" s="805"/>
      <c r="BL17" s="806"/>
      <c r="BM17" s="807"/>
      <c r="BN17" s="585"/>
    </row>
    <row r="18" spans="1:66" ht="20.100000000000001" customHeight="1" x14ac:dyDescent="0.15">
      <c r="A18" s="804"/>
      <c r="B18" s="808"/>
      <c r="C18" s="809"/>
      <c r="D18" s="809"/>
      <c r="E18" s="1233" t="s">
        <v>441</v>
      </c>
      <c r="F18" s="1234"/>
      <c r="G18" s="1234"/>
      <c r="H18" s="1234"/>
      <c r="I18" s="1234"/>
      <c r="J18" s="1234"/>
      <c r="K18" s="1234"/>
      <c r="L18" s="1234"/>
      <c r="M18" s="1234"/>
      <c r="N18" s="1234"/>
      <c r="O18" s="1234"/>
      <c r="P18" s="1234"/>
      <c r="Q18" s="1234"/>
      <c r="R18" s="1234"/>
      <c r="S18" s="1234"/>
      <c r="T18" s="1234"/>
      <c r="U18" s="1234"/>
      <c r="V18" s="1234"/>
      <c r="W18" s="1234"/>
      <c r="X18" s="1234"/>
      <c r="Y18" s="1234"/>
      <c r="Z18" s="1234"/>
      <c r="AA18" s="1234"/>
      <c r="AB18" s="1234"/>
      <c r="AC18" s="1234"/>
      <c r="AD18" s="1234"/>
      <c r="AE18" s="1234"/>
      <c r="AF18" s="1234"/>
      <c r="AG18" s="1234"/>
      <c r="AH18" s="1234"/>
      <c r="AI18" s="1234"/>
      <c r="AJ18" s="1235"/>
      <c r="AK18" s="1254" t="str">
        <f>IF(入力シート!E60="","",入力シート!E60)</f>
        <v/>
      </c>
      <c r="AL18" s="1255"/>
      <c r="AM18" s="1255"/>
      <c r="AN18" s="1255"/>
      <c r="AO18" s="1255"/>
      <c r="AP18" s="1255"/>
      <c r="AQ18" s="1236" t="s">
        <v>903</v>
      </c>
      <c r="AR18" s="1236"/>
      <c r="AS18" s="1236"/>
      <c r="AT18" s="805"/>
      <c r="AU18" s="805"/>
      <c r="AV18" s="805"/>
      <c r="AW18" s="805"/>
      <c r="AX18" s="805"/>
      <c r="AY18" s="805"/>
      <c r="AZ18" s="805"/>
      <c r="BA18" s="805"/>
      <c r="BB18" s="805"/>
      <c r="BC18" s="805"/>
      <c r="BD18" s="805"/>
      <c r="BE18" s="805"/>
      <c r="BF18" s="805"/>
      <c r="BG18" s="805"/>
      <c r="BH18" s="805"/>
      <c r="BI18" s="805"/>
      <c r="BJ18" s="805"/>
      <c r="BK18" s="805"/>
      <c r="BL18" s="806"/>
      <c r="BM18" s="807"/>
      <c r="BN18" s="585"/>
    </row>
    <row r="19" spans="1:66" ht="20.100000000000001" customHeight="1" x14ac:dyDescent="0.15">
      <c r="A19" s="804"/>
      <c r="B19" s="1237" t="s">
        <v>491</v>
      </c>
      <c r="C19" s="1237"/>
      <c r="D19" s="1237"/>
      <c r="E19" s="1206"/>
      <c r="F19" s="1206"/>
      <c r="G19" s="1206"/>
      <c r="H19" s="1206"/>
      <c r="I19" s="1206"/>
      <c r="J19" s="1206"/>
      <c r="K19" s="1206"/>
      <c r="L19" s="1206"/>
      <c r="M19" s="1206"/>
      <c r="N19" s="1206"/>
      <c r="O19" s="1206"/>
      <c r="P19" s="1206"/>
      <c r="Q19" s="1206"/>
      <c r="R19" s="1206"/>
      <c r="S19" s="1206"/>
      <c r="T19" s="1206"/>
      <c r="U19" s="1206"/>
      <c r="V19" s="1206"/>
      <c r="W19" s="1206"/>
      <c r="X19" s="1206"/>
      <c r="Y19" s="1206"/>
      <c r="Z19" s="1206"/>
      <c r="AA19" s="1206"/>
      <c r="AB19" s="1206"/>
      <c r="AC19" s="1206"/>
      <c r="AD19" s="1206"/>
      <c r="AE19" s="1206"/>
      <c r="AF19" s="1206"/>
      <c r="AG19" s="1206"/>
      <c r="AH19" s="1206"/>
      <c r="AI19" s="1206"/>
      <c r="AJ19" s="1206"/>
      <c r="AK19" s="1206"/>
      <c r="AL19" s="1206"/>
      <c r="AM19" s="1206"/>
      <c r="AN19" s="1206"/>
      <c r="AO19" s="1206"/>
      <c r="AP19" s="1206"/>
      <c r="AQ19" s="1206"/>
      <c r="AR19" s="1206"/>
      <c r="AS19" s="1206"/>
      <c r="AT19" s="1206"/>
      <c r="AU19" s="1206"/>
      <c r="AV19" s="1206"/>
      <c r="AW19" s="1206"/>
      <c r="AX19" s="1206"/>
      <c r="AY19" s="1206"/>
      <c r="AZ19" s="1206"/>
      <c r="BA19" s="1206"/>
      <c r="BB19" s="1206"/>
      <c r="BC19" s="1206"/>
      <c r="BD19" s="1206"/>
      <c r="BE19" s="1206"/>
      <c r="BF19" s="1206"/>
      <c r="BG19" s="1206"/>
      <c r="BH19" s="1206"/>
      <c r="BI19" s="1206"/>
      <c r="BJ19" s="1206"/>
      <c r="BK19" s="1206"/>
      <c r="BL19" s="1206"/>
      <c r="BM19" s="807"/>
      <c r="BN19" s="585"/>
    </row>
    <row r="20" spans="1:66" ht="20.100000000000001" customHeight="1" x14ac:dyDescent="0.15">
      <c r="A20" s="804"/>
      <c r="B20" s="809"/>
      <c r="C20" s="809"/>
      <c r="D20" s="809"/>
      <c r="E20" s="809"/>
      <c r="F20" s="809"/>
      <c r="G20" s="809"/>
      <c r="H20" s="809"/>
      <c r="I20" s="809"/>
      <c r="J20" s="809"/>
      <c r="K20" s="809"/>
      <c r="L20" s="809"/>
      <c r="M20" s="809"/>
      <c r="N20" s="809"/>
      <c r="O20" s="809"/>
      <c r="P20" s="809"/>
      <c r="Q20" s="809"/>
      <c r="R20" s="809"/>
      <c r="S20" s="809"/>
      <c r="T20" s="809"/>
      <c r="U20" s="809"/>
      <c r="V20" s="809"/>
      <c r="W20" s="809"/>
      <c r="X20" s="809"/>
      <c r="Y20" s="809"/>
      <c r="Z20" s="809"/>
      <c r="AA20" s="809"/>
      <c r="AB20" s="809"/>
      <c r="AC20" s="809"/>
      <c r="AD20" s="809"/>
      <c r="AE20" s="809"/>
      <c r="AF20" s="809"/>
      <c r="AG20" s="809"/>
      <c r="AH20" s="809"/>
      <c r="AI20" s="809"/>
      <c r="AJ20" s="809"/>
      <c r="AK20" s="809"/>
      <c r="AL20" s="809"/>
      <c r="AM20" s="809"/>
      <c r="AN20" s="809"/>
      <c r="AO20" s="809"/>
      <c r="AP20" s="809"/>
      <c r="AQ20" s="809"/>
      <c r="AR20" s="809"/>
      <c r="AS20" s="809"/>
      <c r="AT20" s="809"/>
      <c r="AU20" s="809"/>
      <c r="AV20" s="809"/>
      <c r="AW20" s="809"/>
      <c r="AX20" s="809"/>
      <c r="AY20" s="809"/>
      <c r="AZ20" s="809"/>
      <c r="BA20" s="809"/>
      <c r="BB20" s="809"/>
      <c r="BC20" s="809"/>
      <c r="BD20" s="809"/>
      <c r="BE20" s="809"/>
      <c r="BF20" s="809"/>
      <c r="BG20" s="809"/>
      <c r="BH20" s="809"/>
      <c r="BI20" s="809"/>
      <c r="BJ20" s="809"/>
      <c r="BK20" s="809"/>
      <c r="BL20" s="809"/>
      <c r="BM20" s="807"/>
      <c r="BN20" s="583"/>
    </row>
    <row r="21" spans="1:66" ht="20.100000000000001" customHeight="1" x14ac:dyDescent="0.15">
      <c r="A21" s="1247" t="s">
        <v>492</v>
      </c>
      <c r="B21" s="1248"/>
      <c r="C21" s="1248"/>
      <c r="D21" s="1248"/>
      <c r="E21" s="1248"/>
      <c r="F21" s="1248"/>
      <c r="G21" s="1248"/>
      <c r="H21" s="1248"/>
      <c r="I21" s="1248"/>
      <c r="J21" s="1248"/>
      <c r="K21" s="1248"/>
      <c r="L21" s="1248"/>
      <c r="M21" s="1248"/>
      <c r="N21" s="1248"/>
      <c r="O21" s="1248"/>
      <c r="P21" s="1248"/>
      <c r="Q21" s="1248"/>
      <c r="R21" s="1248"/>
      <c r="S21" s="1248"/>
      <c r="T21" s="1248"/>
      <c r="U21" s="1248"/>
      <c r="V21" s="1248"/>
      <c r="W21" s="1248"/>
      <c r="X21" s="1248"/>
      <c r="Y21" s="1248"/>
      <c r="Z21" s="1248"/>
      <c r="AA21" s="1248"/>
      <c r="AB21" s="1248"/>
      <c r="AC21" s="1248"/>
      <c r="AD21" s="1248"/>
      <c r="AE21" s="1248"/>
      <c r="AF21" s="1248"/>
      <c r="AG21" s="1248"/>
      <c r="AH21" s="1248"/>
      <c r="AI21" s="1248"/>
      <c r="AJ21" s="1248"/>
      <c r="AK21" s="1248"/>
      <c r="AL21" s="1248"/>
      <c r="AM21" s="1248"/>
      <c r="AN21" s="1248"/>
      <c r="AO21" s="1248"/>
      <c r="AP21" s="1248"/>
      <c r="AQ21" s="1248"/>
      <c r="AR21" s="1248"/>
      <c r="AS21" s="1248"/>
      <c r="AT21" s="1248"/>
      <c r="AU21" s="1248"/>
      <c r="AV21" s="1248"/>
      <c r="AW21" s="1248"/>
      <c r="AX21" s="1248"/>
      <c r="AY21" s="1248"/>
      <c r="AZ21" s="1248"/>
      <c r="BA21" s="1248"/>
      <c r="BB21" s="1248"/>
      <c r="BC21" s="1248"/>
      <c r="BD21" s="1248"/>
      <c r="BE21" s="1248"/>
      <c r="BF21" s="1248"/>
      <c r="BG21" s="1248"/>
      <c r="BH21" s="1248"/>
      <c r="BI21" s="1248"/>
      <c r="BJ21" s="1248"/>
      <c r="BK21" s="1248"/>
      <c r="BL21" s="1248"/>
      <c r="BM21" s="1249"/>
      <c r="BN21" s="585"/>
    </row>
    <row r="22" spans="1:66" ht="20.100000000000001" customHeight="1" x14ac:dyDescent="0.15">
      <c r="A22" s="810"/>
      <c r="B22" s="809" t="s">
        <v>442</v>
      </c>
      <c r="C22" s="811"/>
      <c r="D22" s="811"/>
      <c r="E22" s="811"/>
      <c r="F22" s="811"/>
      <c r="G22" s="811"/>
      <c r="H22" s="811"/>
      <c r="I22" s="811"/>
      <c r="J22" s="811"/>
      <c r="K22" s="811"/>
      <c r="L22" s="811"/>
      <c r="M22" s="811"/>
      <c r="N22" s="811"/>
      <c r="O22" s="811"/>
      <c r="P22" s="811"/>
      <c r="Q22" s="811"/>
      <c r="R22" s="811"/>
      <c r="S22" s="811"/>
      <c r="T22" s="811"/>
      <c r="U22" s="811"/>
      <c r="V22" s="811"/>
      <c r="W22" s="811"/>
      <c r="X22" s="811"/>
      <c r="Y22" s="811"/>
      <c r="Z22" s="811"/>
      <c r="AA22" s="811"/>
      <c r="AB22" s="811"/>
      <c r="AC22" s="811"/>
      <c r="AD22" s="811"/>
      <c r="AE22" s="811"/>
      <c r="AF22" s="811"/>
      <c r="AG22" s="811"/>
      <c r="AH22" s="809" t="s">
        <v>443</v>
      </c>
      <c r="AI22" s="811"/>
      <c r="AJ22" s="811"/>
      <c r="AK22" s="811"/>
      <c r="AL22" s="811"/>
      <c r="AM22" s="811"/>
      <c r="AN22" s="811"/>
      <c r="AO22" s="811"/>
      <c r="AP22" s="811"/>
      <c r="AQ22" s="811"/>
      <c r="AR22" s="811"/>
      <c r="AS22" s="811"/>
      <c r="AT22" s="811"/>
      <c r="AU22" s="811"/>
      <c r="AV22" s="811"/>
      <c r="AW22" s="811"/>
      <c r="AX22" s="811"/>
      <c r="AY22" s="811"/>
      <c r="AZ22" s="811"/>
      <c r="BA22" s="811"/>
      <c r="BB22" s="811"/>
      <c r="BC22" s="811"/>
      <c r="BD22" s="811"/>
      <c r="BE22" s="811"/>
      <c r="BF22" s="811"/>
      <c r="BG22" s="811"/>
      <c r="BH22" s="811"/>
      <c r="BI22" s="811"/>
      <c r="BJ22" s="811"/>
      <c r="BK22" s="811"/>
      <c r="BL22" s="811"/>
      <c r="BM22" s="812"/>
      <c r="BN22" s="585"/>
    </row>
    <row r="23" spans="1:66" ht="20.100000000000001" customHeight="1" x14ac:dyDescent="0.15">
      <c r="A23" s="804"/>
      <c r="B23" s="1301" t="s">
        <v>444</v>
      </c>
      <c r="C23" s="1237"/>
      <c r="D23" s="1237"/>
      <c r="E23" s="1237"/>
      <c r="F23" s="1237"/>
      <c r="G23" s="1237"/>
      <c r="H23" s="1237"/>
      <c r="I23" s="1237"/>
      <c r="J23" s="1237"/>
      <c r="K23" s="1237"/>
      <c r="L23" s="1237"/>
      <c r="M23" s="1302"/>
      <c r="N23" s="1295" t="s">
        <v>504</v>
      </c>
      <c r="O23" s="1296"/>
      <c r="P23" s="1296"/>
      <c r="Q23" s="1296"/>
      <c r="R23" s="1296"/>
      <c r="S23" s="1296"/>
      <c r="T23" s="1296"/>
      <c r="U23" s="1296"/>
      <c r="V23" s="1296"/>
      <c r="W23" s="1296"/>
      <c r="X23" s="1296"/>
      <c r="Y23" s="1296"/>
      <c r="Z23" s="1296"/>
      <c r="AA23" s="1296"/>
      <c r="AB23" s="1296"/>
      <c r="AC23" s="1296"/>
      <c r="AD23" s="1296"/>
      <c r="AE23" s="1296"/>
      <c r="AF23" s="1297"/>
      <c r="AG23" s="809"/>
      <c r="AH23" s="1303" t="s">
        <v>444</v>
      </c>
      <c r="AI23" s="1272"/>
      <c r="AJ23" s="1272"/>
      <c r="AK23" s="1272"/>
      <c r="AL23" s="1272"/>
      <c r="AM23" s="1272"/>
      <c r="AN23" s="1272"/>
      <c r="AO23" s="1272"/>
      <c r="AP23" s="1272"/>
      <c r="AQ23" s="1272"/>
      <c r="AR23" s="1272"/>
      <c r="AS23" s="1273"/>
      <c r="AT23" s="1298" t="s">
        <v>445</v>
      </c>
      <c r="AU23" s="1299"/>
      <c r="AV23" s="1299"/>
      <c r="AW23" s="1299"/>
      <c r="AX23" s="1299"/>
      <c r="AY23" s="1299"/>
      <c r="AZ23" s="1299"/>
      <c r="BA23" s="1299"/>
      <c r="BB23" s="1299"/>
      <c r="BC23" s="1299"/>
      <c r="BD23" s="1299"/>
      <c r="BE23" s="1299"/>
      <c r="BF23" s="1299"/>
      <c r="BG23" s="1299"/>
      <c r="BH23" s="1299"/>
      <c r="BI23" s="1299"/>
      <c r="BJ23" s="1299"/>
      <c r="BK23" s="1299"/>
      <c r="BL23" s="1300"/>
      <c r="BM23" s="807"/>
      <c r="BN23" s="585"/>
    </row>
    <row r="24" spans="1:66" ht="20.100000000000001" customHeight="1" x14ac:dyDescent="0.15">
      <c r="A24" s="804"/>
      <c r="B24" s="813"/>
      <c r="C24" s="1283" t="s">
        <v>446</v>
      </c>
      <c r="D24" s="1284"/>
      <c r="E24" s="1284"/>
      <c r="F24" s="1284"/>
      <c r="G24" s="1284"/>
      <c r="H24" s="1284"/>
      <c r="I24" s="1284"/>
      <c r="J24" s="1284"/>
      <c r="K24" s="1284"/>
      <c r="L24" s="1284"/>
      <c r="M24" s="1285"/>
      <c r="N24" s="1304" t="str">
        <f>IF(入力シート!E61="","",IF(入力シート!E61="選択してください","",入力シート!E61))</f>
        <v>（揚水・蓄電池の場合のみ選択して下さい）</v>
      </c>
      <c r="O24" s="1305"/>
      <c r="P24" s="1305"/>
      <c r="Q24" s="1305"/>
      <c r="R24" s="1305"/>
      <c r="S24" s="1305"/>
      <c r="T24" s="1305"/>
      <c r="U24" s="1305"/>
      <c r="V24" s="1305"/>
      <c r="W24" s="1305"/>
      <c r="X24" s="1305"/>
      <c r="Y24" s="1305"/>
      <c r="Z24" s="1305"/>
      <c r="AA24" s="1305"/>
      <c r="AB24" s="1305"/>
      <c r="AC24" s="1305"/>
      <c r="AD24" s="1305"/>
      <c r="AE24" s="1305"/>
      <c r="AF24" s="1306"/>
      <c r="AG24" s="809"/>
      <c r="AH24" s="814"/>
      <c r="AI24" s="1289" t="s">
        <v>858</v>
      </c>
      <c r="AJ24" s="1290"/>
      <c r="AK24" s="1290"/>
      <c r="AL24" s="1290"/>
      <c r="AM24" s="1290"/>
      <c r="AN24" s="1290"/>
      <c r="AO24" s="1290"/>
      <c r="AP24" s="1290"/>
      <c r="AQ24" s="1290"/>
      <c r="AR24" s="1290"/>
      <c r="AS24" s="1291"/>
      <c r="AT24" s="1298" t="str">
        <f>IF(入力シート!E64="","",IF(入力シート!E64="選択してください","",入力シート!E64))</f>
        <v>（揚水・蓄電池の場合のみ選択して下さい）</v>
      </c>
      <c r="AU24" s="1299"/>
      <c r="AV24" s="1299"/>
      <c r="AW24" s="1299"/>
      <c r="AX24" s="1299"/>
      <c r="AY24" s="1299"/>
      <c r="AZ24" s="1299"/>
      <c r="BA24" s="1299"/>
      <c r="BB24" s="1299"/>
      <c r="BC24" s="1299"/>
      <c r="BD24" s="1299"/>
      <c r="BE24" s="1299"/>
      <c r="BF24" s="1299"/>
      <c r="BG24" s="1299"/>
      <c r="BH24" s="1299"/>
      <c r="BI24" s="1299"/>
      <c r="BJ24" s="1299"/>
      <c r="BK24" s="1299"/>
      <c r="BL24" s="1300"/>
      <c r="BM24" s="807"/>
      <c r="BN24" s="585"/>
    </row>
    <row r="25" spans="1:66" ht="20.100000000000001" customHeight="1" x14ac:dyDescent="0.15">
      <c r="A25" s="804"/>
      <c r="B25" s="813"/>
      <c r="C25" s="1259" t="s">
        <v>447</v>
      </c>
      <c r="D25" s="1260"/>
      <c r="E25" s="1260"/>
      <c r="F25" s="1260"/>
      <c r="G25" s="1260"/>
      <c r="H25" s="1260"/>
      <c r="I25" s="1260"/>
      <c r="J25" s="1260"/>
      <c r="K25" s="1260"/>
      <c r="L25" s="1260"/>
      <c r="M25" s="1261"/>
      <c r="N25" s="1265" t="str">
        <f>IF(入力シート!E62="","",IF(入力シート!E62="選択してください","",入力シート!E62))</f>
        <v>（蓄電池の場合のみ選択して下さい）</v>
      </c>
      <c r="O25" s="1266"/>
      <c r="P25" s="1266"/>
      <c r="Q25" s="1266"/>
      <c r="R25" s="1266"/>
      <c r="S25" s="1266"/>
      <c r="T25" s="1266"/>
      <c r="U25" s="1266"/>
      <c r="V25" s="1266"/>
      <c r="W25" s="1266"/>
      <c r="X25" s="1266"/>
      <c r="Y25" s="1266"/>
      <c r="Z25" s="1266"/>
      <c r="AA25" s="1266"/>
      <c r="AB25" s="1266"/>
      <c r="AC25" s="1266"/>
      <c r="AD25" s="1266"/>
      <c r="AE25" s="1266"/>
      <c r="AF25" s="1267"/>
      <c r="AG25" s="809"/>
      <c r="AH25" s="814"/>
      <c r="AI25" s="1271" t="s">
        <v>859</v>
      </c>
      <c r="AJ25" s="1272"/>
      <c r="AK25" s="1272"/>
      <c r="AL25" s="1272"/>
      <c r="AM25" s="1272"/>
      <c r="AN25" s="1272"/>
      <c r="AO25" s="1272"/>
      <c r="AP25" s="1272"/>
      <c r="AQ25" s="1272"/>
      <c r="AR25" s="1272"/>
      <c r="AS25" s="1273"/>
      <c r="AT25" s="1277" t="str">
        <f>IF(入力シート!E65="","",IF(入力シート!E65="選択してください","",入力シート!E65))</f>
        <v>（蓄電池の場合のみ選択して下さい）</v>
      </c>
      <c r="AU25" s="1278"/>
      <c r="AV25" s="1278"/>
      <c r="AW25" s="1278"/>
      <c r="AX25" s="1278"/>
      <c r="AY25" s="1278"/>
      <c r="AZ25" s="1278"/>
      <c r="BA25" s="1278"/>
      <c r="BB25" s="1278"/>
      <c r="BC25" s="1278"/>
      <c r="BD25" s="1278"/>
      <c r="BE25" s="1278"/>
      <c r="BF25" s="1278"/>
      <c r="BG25" s="1278"/>
      <c r="BH25" s="1278"/>
      <c r="BI25" s="1278"/>
      <c r="BJ25" s="1278"/>
      <c r="BK25" s="1278"/>
      <c r="BL25" s="1279"/>
      <c r="BM25" s="807"/>
      <c r="BN25" s="585"/>
    </row>
    <row r="26" spans="1:66" ht="20.100000000000001" customHeight="1" x14ac:dyDescent="0.15">
      <c r="A26" s="804"/>
      <c r="B26" s="813"/>
      <c r="C26" s="1262"/>
      <c r="D26" s="1263"/>
      <c r="E26" s="1263"/>
      <c r="F26" s="1263"/>
      <c r="G26" s="1263"/>
      <c r="H26" s="1263"/>
      <c r="I26" s="1263"/>
      <c r="J26" s="1263"/>
      <c r="K26" s="1263"/>
      <c r="L26" s="1263"/>
      <c r="M26" s="1264"/>
      <c r="N26" s="1268"/>
      <c r="O26" s="1269"/>
      <c r="P26" s="1269"/>
      <c r="Q26" s="1269"/>
      <c r="R26" s="1269"/>
      <c r="S26" s="1269"/>
      <c r="T26" s="1269"/>
      <c r="U26" s="1269"/>
      <c r="V26" s="1269"/>
      <c r="W26" s="1269"/>
      <c r="X26" s="1269"/>
      <c r="Y26" s="1269"/>
      <c r="Z26" s="1269"/>
      <c r="AA26" s="1269"/>
      <c r="AB26" s="1269"/>
      <c r="AC26" s="1269"/>
      <c r="AD26" s="1269"/>
      <c r="AE26" s="1269"/>
      <c r="AF26" s="1270"/>
      <c r="AG26" s="809"/>
      <c r="AH26" s="814"/>
      <c r="AI26" s="1274"/>
      <c r="AJ26" s="1275"/>
      <c r="AK26" s="1275"/>
      <c r="AL26" s="1275"/>
      <c r="AM26" s="1275"/>
      <c r="AN26" s="1275"/>
      <c r="AO26" s="1275"/>
      <c r="AP26" s="1275"/>
      <c r="AQ26" s="1275"/>
      <c r="AR26" s="1275"/>
      <c r="AS26" s="1276"/>
      <c r="AT26" s="1280"/>
      <c r="AU26" s="1281"/>
      <c r="AV26" s="1281"/>
      <c r="AW26" s="1281"/>
      <c r="AX26" s="1281"/>
      <c r="AY26" s="1281"/>
      <c r="AZ26" s="1281"/>
      <c r="BA26" s="1281"/>
      <c r="BB26" s="1281"/>
      <c r="BC26" s="1281"/>
      <c r="BD26" s="1281"/>
      <c r="BE26" s="1281"/>
      <c r="BF26" s="1281"/>
      <c r="BG26" s="1281"/>
      <c r="BH26" s="1281"/>
      <c r="BI26" s="1281"/>
      <c r="BJ26" s="1281"/>
      <c r="BK26" s="1281"/>
      <c r="BL26" s="1282"/>
      <c r="BM26" s="807"/>
      <c r="BN26" s="585"/>
    </row>
    <row r="27" spans="1:66" ht="20.100000000000001" customHeight="1" x14ac:dyDescent="0.15">
      <c r="A27" s="804"/>
      <c r="B27" s="815"/>
      <c r="C27" s="1283" t="s">
        <v>449</v>
      </c>
      <c r="D27" s="1284"/>
      <c r="E27" s="1284"/>
      <c r="F27" s="1284"/>
      <c r="G27" s="1284"/>
      <c r="H27" s="1284"/>
      <c r="I27" s="1284"/>
      <c r="J27" s="1284"/>
      <c r="K27" s="1284"/>
      <c r="L27" s="1284"/>
      <c r="M27" s="1285"/>
      <c r="N27" s="1286"/>
      <c r="O27" s="1287"/>
      <c r="P27" s="1287"/>
      <c r="Q27" s="1287"/>
      <c r="R27" s="1287"/>
      <c r="S27" s="1287"/>
      <c r="T27" s="1287"/>
      <c r="U27" s="1287"/>
      <c r="V27" s="1287"/>
      <c r="W27" s="1287"/>
      <c r="X27" s="1287"/>
      <c r="Y27" s="1287"/>
      <c r="Z27" s="1287"/>
      <c r="AA27" s="1287"/>
      <c r="AB27" s="1287"/>
      <c r="AC27" s="1287"/>
      <c r="AD27" s="1287"/>
      <c r="AE27" s="1287"/>
      <c r="AF27" s="1288"/>
      <c r="AG27" s="809"/>
      <c r="AH27" s="816"/>
      <c r="AI27" s="1289" t="s">
        <v>449</v>
      </c>
      <c r="AJ27" s="1290"/>
      <c r="AK27" s="1290"/>
      <c r="AL27" s="1290"/>
      <c r="AM27" s="1290"/>
      <c r="AN27" s="1290"/>
      <c r="AO27" s="1290"/>
      <c r="AP27" s="1290"/>
      <c r="AQ27" s="1290"/>
      <c r="AR27" s="1290"/>
      <c r="AS27" s="1291"/>
      <c r="AT27" s="1292"/>
      <c r="AU27" s="1293"/>
      <c r="AV27" s="1293"/>
      <c r="AW27" s="1293"/>
      <c r="AX27" s="1293"/>
      <c r="AY27" s="1293"/>
      <c r="AZ27" s="1293"/>
      <c r="BA27" s="1293"/>
      <c r="BB27" s="1293"/>
      <c r="BC27" s="1293"/>
      <c r="BD27" s="1293"/>
      <c r="BE27" s="1293"/>
      <c r="BF27" s="1293"/>
      <c r="BG27" s="1293"/>
      <c r="BH27" s="1293"/>
      <c r="BI27" s="1293"/>
      <c r="BJ27" s="1293"/>
      <c r="BK27" s="1293"/>
      <c r="BL27" s="1294"/>
      <c r="BM27" s="807"/>
      <c r="BN27" s="585"/>
    </row>
    <row r="28" spans="1:66" ht="20.100000000000001" customHeight="1" x14ac:dyDescent="0.15">
      <c r="A28" s="804"/>
      <c r="B28" s="809"/>
      <c r="C28" s="809"/>
      <c r="D28" s="809"/>
      <c r="E28" s="809"/>
      <c r="F28" s="809"/>
      <c r="G28" s="809"/>
      <c r="H28" s="809"/>
      <c r="I28" s="809"/>
      <c r="J28" s="809"/>
      <c r="K28" s="809"/>
      <c r="L28" s="809"/>
      <c r="M28" s="809"/>
      <c r="N28" s="817"/>
      <c r="O28" s="817"/>
      <c r="P28" s="817"/>
      <c r="Q28" s="817"/>
      <c r="R28" s="817"/>
      <c r="S28" s="817"/>
      <c r="T28" s="817"/>
      <c r="U28" s="817"/>
      <c r="V28" s="817"/>
      <c r="W28" s="817"/>
      <c r="X28" s="817"/>
      <c r="Y28" s="817"/>
      <c r="Z28" s="817"/>
      <c r="AA28" s="817"/>
      <c r="AB28" s="817"/>
      <c r="AC28" s="817"/>
      <c r="AD28" s="817"/>
      <c r="AE28" s="817"/>
      <c r="AF28" s="817"/>
      <c r="AG28" s="809"/>
      <c r="AH28" s="809"/>
      <c r="AI28" s="809"/>
      <c r="AJ28" s="809"/>
      <c r="AK28" s="809"/>
      <c r="AL28" s="809"/>
      <c r="AM28" s="809"/>
      <c r="AN28" s="809"/>
      <c r="AO28" s="809"/>
      <c r="AP28" s="809"/>
      <c r="AQ28" s="809"/>
      <c r="AR28" s="809"/>
      <c r="AS28" s="809"/>
      <c r="AT28" s="817"/>
      <c r="AU28" s="817"/>
      <c r="AV28" s="817"/>
      <c r="AW28" s="817"/>
      <c r="AX28" s="817"/>
      <c r="AY28" s="817"/>
      <c r="AZ28" s="817"/>
      <c r="BA28" s="817"/>
      <c r="BB28" s="817"/>
      <c r="BC28" s="817"/>
      <c r="BD28" s="817"/>
      <c r="BE28" s="817"/>
      <c r="BF28" s="817"/>
      <c r="BG28" s="817"/>
      <c r="BH28" s="817"/>
      <c r="BI28" s="817"/>
      <c r="BJ28" s="817"/>
      <c r="BK28" s="817"/>
      <c r="BL28" s="817"/>
      <c r="BM28" s="807"/>
      <c r="BN28" s="585"/>
    </row>
    <row r="29" spans="1:66" ht="20.100000000000001" customHeight="1" x14ac:dyDescent="0.15">
      <c r="A29" s="804"/>
      <c r="B29" s="818" t="s">
        <v>450</v>
      </c>
      <c r="C29" s="818"/>
      <c r="D29" s="818"/>
      <c r="E29" s="818"/>
      <c r="F29" s="818"/>
      <c r="G29" s="818"/>
      <c r="H29" s="818"/>
      <c r="I29" s="818"/>
      <c r="J29" s="818"/>
      <c r="K29" s="819"/>
      <c r="L29" s="819"/>
      <c r="M29" s="819"/>
      <c r="N29" s="819"/>
      <c r="O29" s="819"/>
      <c r="P29" s="819"/>
      <c r="Q29" s="819"/>
      <c r="R29" s="819"/>
      <c r="S29" s="819"/>
      <c r="T29" s="819"/>
      <c r="U29" s="819"/>
      <c r="V29" s="819"/>
      <c r="W29" s="819"/>
      <c r="X29" s="819"/>
      <c r="Y29" s="819"/>
      <c r="Z29" s="819"/>
      <c r="AA29" s="819"/>
      <c r="AB29" s="819"/>
      <c r="AC29" s="819"/>
      <c r="AD29" s="819"/>
      <c r="AE29" s="819"/>
      <c r="AF29" s="819"/>
      <c r="AG29" s="809"/>
      <c r="AH29" s="818" t="s">
        <v>451</v>
      </c>
      <c r="AI29" s="818"/>
      <c r="AJ29" s="818"/>
      <c r="AK29" s="818"/>
      <c r="AL29" s="818"/>
      <c r="AM29" s="818"/>
      <c r="AN29" s="818"/>
      <c r="AO29" s="818"/>
      <c r="AP29" s="818"/>
      <c r="AQ29" s="819"/>
      <c r="AR29" s="819"/>
      <c r="AS29" s="819"/>
      <c r="AT29" s="819"/>
      <c r="AU29" s="819"/>
      <c r="AV29" s="819"/>
      <c r="AW29" s="819"/>
      <c r="AX29" s="819"/>
      <c r="AY29" s="819"/>
      <c r="AZ29" s="819"/>
      <c r="BA29" s="819"/>
      <c r="BB29" s="819"/>
      <c r="BC29" s="819"/>
      <c r="BD29" s="819"/>
      <c r="BE29" s="819"/>
      <c r="BF29" s="819"/>
      <c r="BG29" s="819"/>
      <c r="BH29" s="819"/>
      <c r="BI29" s="819"/>
      <c r="BJ29" s="819"/>
      <c r="BK29" s="819"/>
      <c r="BL29" s="819"/>
      <c r="BM29" s="807"/>
      <c r="BN29" s="585"/>
    </row>
    <row r="30" spans="1:66" ht="20.100000000000001" customHeight="1" x14ac:dyDescent="0.15">
      <c r="A30" s="804"/>
      <c r="B30" s="1307" t="s">
        <v>452</v>
      </c>
      <c r="C30" s="1260"/>
      <c r="D30" s="1260"/>
      <c r="E30" s="1260"/>
      <c r="F30" s="1260"/>
      <c r="G30" s="1260"/>
      <c r="H30" s="1260"/>
      <c r="I30" s="1260"/>
      <c r="J30" s="1260"/>
      <c r="K30" s="1260"/>
      <c r="L30" s="1260"/>
      <c r="M30" s="1261"/>
      <c r="N30" s="1304" t="s">
        <v>1189</v>
      </c>
      <c r="O30" s="1305"/>
      <c r="P30" s="1305"/>
      <c r="Q30" s="1305"/>
      <c r="R30" s="1305"/>
      <c r="S30" s="1305"/>
      <c r="T30" s="1305"/>
      <c r="U30" s="1305"/>
      <c r="V30" s="1305"/>
      <c r="W30" s="1305"/>
      <c r="X30" s="1305"/>
      <c r="Y30" s="1305"/>
      <c r="Z30" s="1305"/>
      <c r="AA30" s="1305"/>
      <c r="AB30" s="1305"/>
      <c r="AC30" s="1305"/>
      <c r="AD30" s="1305"/>
      <c r="AE30" s="1305"/>
      <c r="AF30" s="1306"/>
      <c r="AG30" s="809"/>
      <c r="AH30" s="1303" t="s">
        <v>452</v>
      </c>
      <c r="AI30" s="1272"/>
      <c r="AJ30" s="1272"/>
      <c r="AK30" s="1272"/>
      <c r="AL30" s="1272"/>
      <c r="AM30" s="1272"/>
      <c r="AN30" s="1272"/>
      <c r="AO30" s="1272"/>
      <c r="AP30" s="1272"/>
      <c r="AQ30" s="1272"/>
      <c r="AR30" s="1272"/>
      <c r="AS30" s="1273"/>
      <c r="AT30" s="1298" t="s">
        <v>445</v>
      </c>
      <c r="AU30" s="1299"/>
      <c r="AV30" s="1299"/>
      <c r="AW30" s="1299"/>
      <c r="AX30" s="1299"/>
      <c r="AY30" s="1299"/>
      <c r="AZ30" s="1299"/>
      <c r="BA30" s="1299"/>
      <c r="BB30" s="1299"/>
      <c r="BC30" s="1299"/>
      <c r="BD30" s="1299"/>
      <c r="BE30" s="1299"/>
      <c r="BF30" s="1299"/>
      <c r="BG30" s="1299"/>
      <c r="BH30" s="1299"/>
      <c r="BI30" s="1299"/>
      <c r="BJ30" s="1299"/>
      <c r="BK30" s="1299"/>
      <c r="BL30" s="1300"/>
      <c r="BM30" s="807"/>
      <c r="BN30" s="585"/>
    </row>
    <row r="31" spans="1:66" customFormat="1" ht="20.100000000000001" customHeight="1" x14ac:dyDescent="0.15">
      <c r="A31" s="804"/>
      <c r="B31" s="820"/>
      <c r="C31" s="1283" t="s">
        <v>446</v>
      </c>
      <c r="D31" s="1284"/>
      <c r="E31" s="1284"/>
      <c r="F31" s="1284"/>
      <c r="G31" s="1284"/>
      <c r="H31" s="1284"/>
      <c r="I31" s="1284"/>
      <c r="J31" s="1284"/>
      <c r="K31" s="1284"/>
      <c r="L31" s="1284"/>
      <c r="M31" s="1285"/>
      <c r="N31" s="1304" t="s">
        <v>1190</v>
      </c>
      <c r="O31" s="1305"/>
      <c r="P31" s="1305"/>
      <c r="Q31" s="1305"/>
      <c r="R31" s="1305"/>
      <c r="S31" s="1305"/>
      <c r="T31" s="1305"/>
      <c r="U31" s="1305"/>
      <c r="V31" s="1305"/>
      <c r="W31" s="1305"/>
      <c r="X31" s="1305"/>
      <c r="Y31" s="1305"/>
      <c r="Z31" s="1305"/>
      <c r="AA31" s="1305"/>
      <c r="AB31" s="1305"/>
      <c r="AC31" s="1305"/>
      <c r="AD31" s="1305"/>
      <c r="AE31" s="1305"/>
      <c r="AF31" s="1306"/>
      <c r="AG31" s="809"/>
      <c r="AH31" s="814"/>
      <c r="AI31" s="1289" t="s">
        <v>858</v>
      </c>
      <c r="AJ31" s="1290"/>
      <c r="AK31" s="1290"/>
      <c r="AL31" s="1290"/>
      <c r="AM31" s="1290"/>
      <c r="AN31" s="1290"/>
      <c r="AO31" s="1290"/>
      <c r="AP31" s="1290"/>
      <c r="AQ31" s="1290"/>
      <c r="AR31" s="1290"/>
      <c r="AS31" s="1291"/>
      <c r="AT31" s="1298" t="str">
        <f>IF(入力シート!E69="","",IF(入力シート!E69="選択してください","",入力シート!E69))</f>
        <v>（揚水・蓄電池の場合のみ選択して下さい）</v>
      </c>
      <c r="AU31" s="1299"/>
      <c r="AV31" s="1299"/>
      <c r="AW31" s="1299"/>
      <c r="AX31" s="1299"/>
      <c r="AY31" s="1299"/>
      <c r="AZ31" s="1299"/>
      <c r="BA31" s="1299"/>
      <c r="BB31" s="1299"/>
      <c r="BC31" s="1299"/>
      <c r="BD31" s="1299"/>
      <c r="BE31" s="1299"/>
      <c r="BF31" s="1299"/>
      <c r="BG31" s="1299"/>
      <c r="BH31" s="1299"/>
      <c r="BI31" s="1299"/>
      <c r="BJ31" s="1299"/>
      <c r="BK31" s="1299"/>
      <c r="BL31" s="1300"/>
      <c r="BM31" s="807"/>
      <c r="BN31" s="585"/>
    </row>
    <row r="32" spans="1:66" customFormat="1" ht="20.100000000000001" customHeight="1" x14ac:dyDescent="0.15">
      <c r="A32" s="804"/>
      <c r="B32" s="821"/>
      <c r="C32" s="1283" t="s">
        <v>449</v>
      </c>
      <c r="D32" s="1284"/>
      <c r="E32" s="1284"/>
      <c r="F32" s="1284"/>
      <c r="G32" s="1284"/>
      <c r="H32" s="1284"/>
      <c r="I32" s="1284"/>
      <c r="J32" s="1284"/>
      <c r="K32" s="1284"/>
      <c r="L32" s="1284"/>
      <c r="M32" s="1285"/>
      <c r="N32" s="1286"/>
      <c r="O32" s="1287"/>
      <c r="P32" s="1287"/>
      <c r="Q32" s="1287"/>
      <c r="R32" s="1287"/>
      <c r="S32" s="1287"/>
      <c r="T32" s="1287"/>
      <c r="U32" s="1287"/>
      <c r="V32" s="1287"/>
      <c r="W32" s="1287"/>
      <c r="X32" s="1287"/>
      <c r="Y32" s="1287"/>
      <c r="Z32" s="1287"/>
      <c r="AA32" s="1287"/>
      <c r="AB32" s="1287"/>
      <c r="AC32" s="1287"/>
      <c r="AD32" s="1287"/>
      <c r="AE32" s="1287"/>
      <c r="AF32" s="1288"/>
      <c r="AG32" s="809"/>
      <c r="AH32" s="816"/>
      <c r="AI32" s="1289" t="s">
        <v>449</v>
      </c>
      <c r="AJ32" s="1290"/>
      <c r="AK32" s="1290"/>
      <c r="AL32" s="1290"/>
      <c r="AM32" s="1290"/>
      <c r="AN32" s="1290"/>
      <c r="AO32" s="1290"/>
      <c r="AP32" s="1290"/>
      <c r="AQ32" s="1290"/>
      <c r="AR32" s="1290"/>
      <c r="AS32" s="1291"/>
      <c r="AT32" s="1292"/>
      <c r="AU32" s="1293"/>
      <c r="AV32" s="1293"/>
      <c r="AW32" s="1293"/>
      <c r="AX32" s="1293"/>
      <c r="AY32" s="1293"/>
      <c r="AZ32" s="1293"/>
      <c r="BA32" s="1293"/>
      <c r="BB32" s="1293"/>
      <c r="BC32" s="1293"/>
      <c r="BD32" s="1293"/>
      <c r="BE32" s="1293"/>
      <c r="BF32" s="1293"/>
      <c r="BG32" s="1293"/>
      <c r="BH32" s="1293"/>
      <c r="BI32" s="1293"/>
      <c r="BJ32" s="1293"/>
      <c r="BK32" s="1293"/>
      <c r="BL32" s="1294"/>
      <c r="BM32" s="807"/>
      <c r="BN32" s="583"/>
    </row>
    <row r="33" spans="1:66" ht="15" customHeight="1" x14ac:dyDescent="0.15">
      <c r="A33" s="801"/>
      <c r="B33" s="1206" t="s">
        <v>453</v>
      </c>
      <c r="C33" s="1206"/>
      <c r="D33" s="1206"/>
      <c r="E33" s="1206"/>
      <c r="F33" s="1206"/>
      <c r="G33" s="1206"/>
      <c r="H33" s="1206"/>
      <c r="I33" s="1206"/>
      <c r="J33" s="1206"/>
      <c r="K33" s="1206"/>
      <c r="L33" s="1206"/>
      <c r="M33" s="1206"/>
      <c r="N33" s="1206"/>
      <c r="O33" s="1206"/>
      <c r="P33" s="1206"/>
      <c r="Q33" s="1206"/>
      <c r="R33" s="1206"/>
      <c r="S33" s="1206"/>
      <c r="T33" s="1206"/>
      <c r="U33" s="1206"/>
      <c r="V33" s="1206"/>
      <c r="W33" s="1206"/>
      <c r="X33" s="1206"/>
      <c r="Y33" s="1206"/>
      <c r="Z33" s="1206"/>
      <c r="AA33" s="1206"/>
      <c r="AB33" s="1206"/>
      <c r="AC33" s="1206"/>
      <c r="AD33" s="1206"/>
      <c r="AE33" s="1206"/>
      <c r="AF33" s="1206"/>
      <c r="AG33" s="1206"/>
      <c r="AH33" s="1206"/>
      <c r="AI33" s="1206"/>
      <c r="AJ33" s="1206"/>
      <c r="AK33" s="1206"/>
      <c r="AL33" s="1206"/>
      <c r="AM33" s="1206"/>
      <c r="AN33" s="1206"/>
      <c r="AO33" s="1206"/>
      <c r="AP33" s="1206"/>
      <c r="AQ33" s="1206"/>
      <c r="AR33" s="1206"/>
      <c r="AS33" s="1206"/>
      <c r="AT33" s="1206"/>
      <c r="AU33" s="1206"/>
      <c r="AV33" s="1206"/>
      <c r="AW33" s="1206"/>
      <c r="AX33" s="1206"/>
      <c r="AY33" s="1206"/>
      <c r="AZ33" s="1206"/>
      <c r="BA33" s="1206"/>
      <c r="BB33" s="1206"/>
      <c r="BC33" s="1206"/>
      <c r="BD33" s="1206"/>
      <c r="BE33" s="1206"/>
      <c r="BF33" s="1206"/>
      <c r="BG33" s="1206"/>
      <c r="BH33" s="1206"/>
      <c r="BI33" s="1206"/>
      <c r="BJ33" s="1206"/>
      <c r="BK33" s="1206"/>
      <c r="BL33" s="1206"/>
      <c r="BM33" s="802"/>
      <c r="BN33" s="583"/>
    </row>
    <row r="34" spans="1:66" ht="15" customHeight="1" x14ac:dyDescent="0.15">
      <c r="A34" s="801"/>
      <c r="B34" s="1206" t="s">
        <v>493</v>
      </c>
      <c r="C34" s="1206"/>
      <c r="D34" s="1206"/>
      <c r="E34" s="1206"/>
      <c r="F34" s="1206"/>
      <c r="G34" s="1206"/>
      <c r="H34" s="1206"/>
      <c r="I34" s="1206"/>
      <c r="J34" s="1206"/>
      <c r="K34" s="1206"/>
      <c r="L34" s="1206"/>
      <c r="M34" s="1206"/>
      <c r="N34" s="1206"/>
      <c r="O34" s="1206"/>
      <c r="P34" s="1206"/>
      <c r="Q34" s="1206"/>
      <c r="R34" s="1206"/>
      <c r="S34" s="1206"/>
      <c r="T34" s="1206"/>
      <c r="U34" s="1206"/>
      <c r="V34" s="1206"/>
      <c r="W34" s="1206"/>
      <c r="X34" s="1206"/>
      <c r="Y34" s="1206"/>
      <c r="Z34" s="1206"/>
      <c r="AA34" s="1206"/>
      <c r="AB34" s="1206"/>
      <c r="AC34" s="1206"/>
      <c r="AD34" s="1206"/>
      <c r="AE34" s="1206"/>
      <c r="AF34" s="1206"/>
      <c r="AG34" s="1206"/>
      <c r="AH34" s="1206"/>
      <c r="AI34" s="1206"/>
      <c r="AJ34" s="1206"/>
      <c r="AK34" s="1206"/>
      <c r="AL34" s="1206"/>
      <c r="AM34" s="1206"/>
      <c r="AN34" s="1206"/>
      <c r="AO34" s="1206"/>
      <c r="AP34" s="1206"/>
      <c r="AQ34" s="1206"/>
      <c r="AR34" s="1206"/>
      <c r="AS34" s="1206"/>
      <c r="AT34" s="1206"/>
      <c r="AU34" s="1206"/>
      <c r="AV34" s="1206"/>
      <c r="AW34" s="1206"/>
      <c r="AX34" s="1206"/>
      <c r="AY34" s="1206"/>
      <c r="AZ34" s="1206"/>
      <c r="BA34" s="1206"/>
      <c r="BB34" s="1206"/>
      <c r="BC34" s="1206"/>
      <c r="BD34" s="1206"/>
      <c r="BE34" s="1206"/>
      <c r="BF34" s="1206"/>
      <c r="BG34" s="1206"/>
      <c r="BH34" s="1206"/>
      <c r="BI34" s="1206"/>
      <c r="BJ34" s="1206"/>
      <c r="BK34" s="1206"/>
      <c r="BL34" s="1206"/>
      <c r="BM34" s="802"/>
      <c r="BN34" s="583"/>
    </row>
    <row r="35" spans="1:66" ht="15" customHeight="1" x14ac:dyDescent="0.15">
      <c r="A35" s="801"/>
      <c r="B35" s="1206" t="s">
        <v>1154</v>
      </c>
      <c r="C35" s="1206"/>
      <c r="D35" s="1206"/>
      <c r="E35" s="1206"/>
      <c r="F35" s="1206"/>
      <c r="G35" s="1206"/>
      <c r="H35" s="1206"/>
      <c r="I35" s="1206"/>
      <c r="J35" s="1206"/>
      <c r="K35" s="1206"/>
      <c r="L35" s="1206"/>
      <c r="M35" s="1206"/>
      <c r="N35" s="1206"/>
      <c r="O35" s="1206"/>
      <c r="P35" s="1206"/>
      <c r="Q35" s="1206"/>
      <c r="R35" s="1206"/>
      <c r="S35" s="1206"/>
      <c r="T35" s="1206"/>
      <c r="U35" s="1206"/>
      <c r="V35" s="1206"/>
      <c r="W35" s="1206"/>
      <c r="X35" s="1206"/>
      <c r="Y35" s="1206"/>
      <c r="Z35" s="1206"/>
      <c r="AA35" s="1206"/>
      <c r="AB35" s="1206"/>
      <c r="AC35" s="1206"/>
      <c r="AD35" s="1206"/>
      <c r="AE35" s="1206"/>
      <c r="AF35" s="1206"/>
      <c r="AG35" s="1206"/>
      <c r="AH35" s="1206"/>
      <c r="AI35" s="1206"/>
      <c r="AJ35" s="1206"/>
      <c r="AK35" s="1206"/>
      <c r="AL35" s="1206"/>
      <c r="AM35" s="1206"/>
      <c r="AN35" s="1206"/>
      <c r="AO35" s="1206"/>
      <c r="AP35" s="1206"/>
      <c r="AQ35" s="1206"/>
      <c r="AR35" s="1206"/>
      <c r="AS35" s="1206"/>
      <c r="AT35" s="1206"/>
      <c r="AU35" s="1206"/>
      <c r="AV35" s="1206"/>
      <c r="AW35" s="1206"/>
      <c r="AX35" s="1206"/>
      <c r="AY35" s="1206"/>
      <c r="AZ35" s="1206"/>
      <c r="BA35" s="1206"/>
      <c r="BB35" s="1206"/>
      <c r="BC35" s="1206"/>
      <c r="BD35" s="1206"/>
      <c r="BE35" s="1206"/>
      <c r="BF35" s="1206"/>
      <c r="BG35" s="1206"/>
      <c r="BH35" s="1206"/>
      <c r="BI35" s="1206"/>
      <c r="BJ35" s="1206"/>
      <c r="BK35" s="1206"/>
      <c r="BL35" s="1206"/>
      <c r="BM35" s="802"/>
      <c r="BN35" s="583"/>
    </row>
    <row r="36" spans="1:66" ht="15" customHeight="1" x14ac:dyDescent="0.15">
      <c r="A36" s="801"/>
      <c r="B36" s="1206" t="s">
        <v>1155</v>
      </c>
      <c r="C36" s="1206"/>
      <c r="D36" s="1206"/>
      <c r="E36" s="1206"/>
      <c r="F36" s="1206"/>
      <c r="G36" s="1206"/>
      <c r="H36" s="1206"/>
      <c r="I36" s="1206"/>
      <c r="J36" s="1206"/>
      <c r="K36" s="1206"/>
      <c r="L36" s="1206"/>
      <c r="M36" s="1206"/>
      <c r="N36" s="1206"/>
      <c r="O36" s="1206"/>
      <c r="P36" s="1206"/>
      <c r="Q36" s="1206"/>
      <c r="R36" s="1206"/>
      <c r="S36" s="1206"/>
      <c r="T36" s="1206"/>
      <c r="U36" s="1206"/>
      <c r="V36" s="1206"/>
      <c r="W36" s="1206"/>
      <c r="X36" s="1206"/>
      <c r="Y36" s="1206"/>
      <c r="Z36" s="1206"/>
      <c r="AA36" s="1206"/>
      <c r="AB36" s="1206"/>
      <c r="AC36" s="1206"/>
      <c r="AD36" s="1206"/>
      <c r="AE36" s="1206"/>
      <c r="AF36" s="1206"/>
      <c r="AG36" s="1206"/>
      <c r="AH36" s="1206"/>
      <c r="AI36" s="1206"/>
      <c r="AJ36" s="1206"/>
      <c r="AK36" s="1206"/>
      <c r="AL36" s="1206"/>
      <c r="AM36" s="1206"/>
      <c r="AN36" s="1206"/>
      <c r="AO36" s="1206"/>
      <c r="AP36" s="1206"/>
      <c r="AQ36" s="1206"/>
      <c r="AR36" s="1206"/>
      <c r="AS36" s="1206"/>
      <c r="AT36" s="1206"/>
      <c r="AU36" s="1206"/>
      <c r="AV36" s="1206"/>
      <c r="AW36" s="1206"/>
      <c r="AX36" s="1206"/>
      <c r="AY36" s="1206"/>
      <c r="AZ36" s="1206"/>
      <c r="BA36" s="1206"/>
      <c r="BB36" s="1206"/>
      <c r="BC36" s="1206"/>
      <c r="BD36" s="1206"/>
      <c r="BE36" s="1206"/>
      <c r="BF36" s="1206"/>
      <c r="BG36" s="1206"/>
      <c r="BH36" s="1206"/>
      <c r="BI36" s="1206"/>
      <c r="BJ36" s="1206"/>
      <c r="BK36" s="1206"/>
      <c r="BL36" s="1206"/>
      <c r="BM36" s="802"/>
      <c r="BN36" s="583"/>
    </row>
    <row r="37" spans="1:66" ht="15" customHeight="1" x14ac:dyDescent="0.15">
      <c r="A37" s="801"/>
      <c r="B37" s="1206" t="s">
        <v>454</v>
      </c>
      <c r="C37" s="1206"/>
      <c r="D37" s="1206"/>
      <c r="E37" s="1206"/>
      <c r="F37" s="1206"/>
      <c r="G37" s="1206"/>
      <c r="H37" s="1206"/>
      <c r="I37" s="1206"/>
      <c r="J37" s="1206"/>
      <c r="K37" s="1206"/>
      <c r="L37" s="1206"/>
      <c r="M37" s="1206"/>
      <c r="N37" s="1206"/>
      <c r="O37" s="1206"/>
      <c r="P37" s="1206"/>
      <c r="Q37" s="1206"/>
      <c r="R37" s="1206"/>
      <c r="S37" s="1206"/>
      <c r="T37" s="1206"/>
      <c r="U37" s="1206"/>
      <c r="V37" s="1206"/>
      <c r="W37" s="1206"/>
      <c r="X37" s="1206"/>
      <c r="Y37" s="1206"/>
      <c r="Z37" s="1206"/>
      <c r="AA37" s="1206"/>
      <c r="AB37" s="1206"/>
      <c r="AC37" s="1206"/>
      <c r="AD37" s="1206"/>
      <c r="AE37" s="1206"/>
      <c r="AF37" s="1206"/>
      <c r="AG37" s="1206"/>
      <c r="AH37" s="1206"/>
      <c r="AI37" s="1206"/>
      <c r="AJ37" s="1206"/>
      <c r="AK37" s="1206"/>
      <c r="AL37" s="1206"/>
      <c r="AM37" s="1206"/>
      <c r="AN37" s="1206"/>
      <c r="AO37" s="1206"/>
      <c r="AP37" s="1206"/>
      <c r="AQ37" s="1206"/>
      <c r="AR37" s="1206"/>
      <c r="AS37" s="1206"/>
      <c r="AT37" s="1206"/>
      <c r="AU37" s="1206"/>
      <c r="AV37" s="1206"/>
      <c r="AW37" s="1206"/>
      <c r="AX37" s="1206"/>
      <c r="AY37" s="1206"/>
      <c r="AZ37" s="1206"/>
      <c r="BA37" s="1206"/>
      <c r="BB37" s="1206"/>
      <c r="BC37" s="1206"/>
      <c r="BD37" s="1206"/>
      <c r="BE37" s="1206"/>
      <c r="BF37" s="1206"/>
      <c r="BG37" s="1206"/>
      <c r="BH37" s="1206"/>
      <c r="BI37" s="1206"/>
      <c r="BJ37" s="1206"/>
      <c r="BK37" s="1206"/>
      <c r="BL37" s="1206"/>
      <c r="BM37" s="802"/>
      <c r="BN37" s="583"/>
    </row>
    <row r="38" spans="1:66" ht="15" customHeight="1" x14ac:dyDescent="0.15">
      <c r="A38" s="801"/>
      <c r="B38" s="1206" t="s">
        <v>455</v>
      </c>
      <c r="C38" s="1206"/>
      <c r="D38" s="1206"/>
      <c r="E38" s="1206"/>
      <c r="F38" s="1206"/>
      <c r="G38" s="1206"/>
      <c r="H38" s="1206"/>
      <c r="I38" s="1206"/>
      <c r="J38" s="1206"/>
      <c r="K38" s="1206"/>
      <c r="L38" s="1206"/>
      <c r="M38" s="1206"/>
      <c r="N38" s="1206"/>
      <c r="O38" s="1206"/>
      <c r="P38" s="1206"/>
      <c r="Q38" s="1206"/>
      <c r="R38" s="1206"/>
      <c r="S38" s="1206"/>
      <c r="T38" s="1206"/>
      <c r="U38" s="1206"/>
      <c r="V38" s="1206"/>
      <c r="W38" s="1206"/>
      <c r="X38" s="1206"/>
      <c r="Y38" s="1206"/>
      <c r="Z38" s="1206"/>
      <c r="AA38" s="1206"/>
      <c r="AB38" s="1206"/>
      <c r="AC38" s="1206"/>
      <c r="AD38" s="1206"/>
      <c r="AE38" s="1206"/>
      <c r="AF38" s="1206"/>
      <c r="AG38" s="1206"/>
      <c r="AH38" s="1206"/>
      <c r="AI38" s="1206"/>
      <c r="AJ38" s="1206"/>
      <c r="AK38" s="1206"/>
      <c r="AL38" s="1206"/>
      <c r="AM38" s="1206"/>
      <c r="AN38" s="1206"/>
      <c r="AO38" s="1206"/>
      <c r="AP38" s="1206"/>
      <c r="AQ38" s="1206"/>
      <c r="AR38" s="1206"/>
      <c r="AS38" s="1206"/>
      <c r="AT38" s="1206"/>
      <c r="AU38" s="1206"/>
      <c r="AV38" s="1206"/>
      <c r="AW38" s="1206"/>
      <c r="AX38" s="1206"/>
      <c r="AY38" s="1206"/>
      <c r="AZ38" s="1206"/>
      <c r="BA38" s="1206"/>
      <c r="BB38" s="1206"/>
      <c r="BC38" s="1206"/>
      <c r="BD38" s="1206"/>
      <c r="BE38" s="1206"/>
      <c r="BF38" s="1206"/>
      <c r="BG38" s="1206"/>
      <c r="BH38" s="1206"/>
      <c r="BI38" s="1206"/>
      <c r="BJ38" s="1206"/>
      <c r="BK38" s="1206"/>
      <c r="BL38" s="1206"/>
      <c r="BM38" s="802"/>
      <c r="BN38" s="583"/>
    </row>
    <row r="39" spans="1:66" ht="15" customHeight="1" x14ac:dyDescent="0.15">
      <c r="A39" s="801"/>
      <c r="B39" s="1206" t="s">
        <v>456</v>
      </c>
      <c r="C39" s="1206"/>
      <c r="D39" s="1206"/>
      <c r="E39" s="1206"/>
      <c r="F39" s="1206"/>
      <c r="G39" s="1206"/>
      <c r="H39" s="1206"/>
      <c r="I39" s="1206"/>
      <c r="J39" s="1206"/>
      <c r="K39" s="1206"/>
      <c r="L39" s="1206"/>
      <c r="M39" s="1206"/>
      <c r="N39" s="1206"/>
      <c r="O39" s="1206"/>
      <c r="P39" s="1206"/>
      <c r="Q39" s="1206"/>
      <c r="R39" s="1206"/>
      <c r="S39" s="1206"/>
      <c r="T39" s="1206"/>
      <c r="U39" s="1206"/>
      <c r="V39" s="1206"/>
      <c r="W39" s="1206"/>
      <c r="X39" s="1206"/>
      <c r="Y39" s="1206"/>
      <c r="Z39" s="1206"/>
      <c r="AA39" s="1206"/>
      <c r="AB39" s="1206"/>
      <c r="AC39" s="1206"/>
      <c r="AD39" s="1206"/>
      <c r="AE39" s="1206"/>
      <c r="AF39" s="1206"/>
      <c r="AG39" s="1206"/>
      <c r="AH39" s="1206"/>
      <c r="AI39" s="1206"/>
      <c r="AJ39" s="1206"/>
      <c r="AK39" s="1206"/>
      <c r="AL39" s="1206"/>
      <c r="AM39" s="1206"/>
      <c r="AN39" s="1206"/>
      <c r="AO39" s="1206"/>
      <c r="AP39" s="1206"/>
      <c r="AQ39" s="1206"/>
      <c r="AR39" s="1206"/>
      <c r="AS39" s="1206"/>
      <c r="AT39" s="1206"/>
      <c r="AU39" s="1206"/>
      <c r="AV39" s="1206"/>
      <c r="AW39" s="1206"/>
      <c r="AX39" s="1206"/>
      <c r="AY39" s="1206"/>
      <c r="AZ39" s="1206"/>
      <c r="BA39" s="1206"/>
      <c r="BB39" s="1206"/>
      <c r="BC39" s="1206"/>
      <c r="BD39" s="1206"/>
      <c r="BE39" s="1206"/>
      <c r="BF39" s="1206"/>
      <c r="BG39" s="1206"/>
      <c r="BH39" s="1206"/>
      <c r="BI39" s="1206"/>
      <c r="BJ39" s="1206"/>
      <c r="BK39" s="1206"/>
      <c r="BL39" s="1206"/>
      <c r="BM39" s="802"/>
      <c r="BN39" s="583"/>
    </row>
    <row r="40" spans="1:66" ht="15" customHeight="1" x14ac:dyDescent="0.15">
      <c r="A40" s="801"/>
      <c r="B40" s="1206" t="s">
        <v>457</v>
      </c>
      <c r="C40" s="1206"/>
      <c r="D40" s="1206"/>
      <c r="E40" s="1206"/>
      <c r="F40" s="1206"/>
      <c r="G40" s="1206"/>
      <c r="H40" s="1206"/>
      <c r="I40" s="1206"/>
      <c r="J40" s="1206"/>
      <c r="K40" s="1206"/>
      <c r="L40" s="1206"/>
      <c r="M40" s="1206"/>
      <c r="N40" s="1206"/>
      <c r="O40" s="1206"/>
      <c r="P40" s="1206"/>
      <c r="Q40" s="1206"/>
      <c r="R40" s="1206"/>
      <c r="S40" s="1206"/>
      <c r="T40" s="1206"/>
      <c r="U40" s="1206"/>
      <c r="V40" s="1206"/>
      <c r="W40" s="1206"/>
      <c r="X40" s="1206"/>
      <c r="Y40" s="1206"/>
      <c r="Z40" s="1206"/>
      <c r="AA40" s="1206"/>
      <c r="AB40" s="1206"/>
      <c r="AC40" s="1206"/>
      <c r="AD40" s="1206"/>
      <c r="AE40" s="1206"/>
      <c r="AF40" s="1206"/>
      <c r="AG40" s="1206"/>
      <c r="AH40" s="1206"/>
      <c r="AI40" s="1206"/>
      <c r="AJ40" s="1206"/>
      <c r="AK40" s="1206"/>
      <c r="AL40" s="1206"/>
      <c r="AM40" s="1206"/>
      <c r="AN40" s="1206"/>
      <c r="AO40" s="1206"/>
      <c r="AP40" s="1206"/>
      <c r="AQ40" s="1206"/>
      <c r="AR40" s="1206"/>
      <c r="AS40" s="1206"/>
      <c r="AT40" s="1206"/>
      <c r="AU40" s="1206"/>
      <c r="AV40" s="1206"/>
      <c r="AW40" s="1206"/>
      <c r="AX40" s="1206"/>
      <c r="AY40" s="1206"/>
      <c r="AZ40" s="1206"/>
      <c r="BA40" s="1206"/>
      <c r="BB40" s="1206"/>
      <c r="BC40" s="1206"/>
      <c r="BD40" s="1206"/>
      <c r="BE40" s="1206"/>
      <c r="BF40" s="1206"/>
      <c r="BG40" s="1206"/>
      <c r="BH40" s="1206"/>
      <c r="BI40" s="1206"/>
      <c r="BJ40" s="1206"/>
      <c r="BK40" s="1206"/>
      <c r="BL40" s="1206"/>
      <c r="BM40" s="802"/>
      <c r="BN40" s="583"/>
    </row>
    <row r="41" spans="1:66" ht="15" customHeight="1" x14ac:dyDescent="0.15">
      <c r="A41" s="801"/>
      <c r="B41" s="1206" t="s">
        <v>494</v>
      </c>
      <c r="C41" s="1206"/>
      <c r="D41" s="1206"/>
      <c r="E41" s="1206"/>
      <c r="F41" s="1206"/>
      <c r="G41" s="1206"/>
      <c r="H41" s="1206"/>
      <c r="I41" s="1206"/>
      <c r="J41" s="1206"/>
      <c r="K41" s="1206"/>
      <c r="L41" s="1206"/>
      <c r="M41" s="1206"/>
      <c r="N41" s="1206"/>
      <c r="O41" s="1206"/>
      <c r="P41" s="1206"/>
      <c r="Q41" s="1206"/>
      <c r="R41" s="1206"/>
      <c r="S41" s="1206"/>
      <c r="T41" s="1206"/>
      <c r="U41" s="1206"/>
      <c r="V41" s="1206"/>
      <c r="W41" s="1206"/>
      <c r="X41" s="1206"/>
      <c r="Y41" s="1206"/>
      <c r="Z41" s="1206"/>
      <c r="AA41" s="1206"/>
      <c r="AB41" s="1206"/>
      <c r="AC41" s="1206"/>
      <c r="AD41" s="1206"/>
      <c r="AE41" s="1206"/>
      <c r="AF41" s="1206"/>
      <c r="AG41" s="1206"/>
      <c r="AH41" s="1206"/>
      <c r="AI41" s="1206"/>
      <c r="AJ41" s="1206"/>
      <c r="AK41" s="1206"/>
      <c r="AL41" s="1206"/>
      <c r="AM41" s="1206"/>
      <c r="AN41" s="1206"/>
      <c r="AO41" s="1206"/>
      <c r="AP41" s="1206"/>
      <c r="AQ41" s="1206"/>
      <c r="AR41" s="1206"/>
      <c r="AS41" s="1206"/>
      <c r="AT41" s="1206"/>
      <c r="AU41" s="1206"/>
      <c r="AV41" s="1206"/>
      <c r="AW41" s="1206"/>
      <c r="AX41" s="1206"/>
      <c r="AY41" s="1206"/>
      <c r="AZ41" s="1206"/>
      <c r="BA41" s="1206"/>
      <c r="BB41" s="1206"/>
      <c r="BC41" s="1206"/>
      <c r="BD41" s="1206"/>
      <c r="BE41" s="1206"/>
      <c r="BF41" s="1206"/>
      <c r="BG41" s="1206"/>
      <c r="BH41" s="1206"/>
      <c r="BI41" s="1206"/>
      <c r="BJ41" s="1206"/>
      <c r="BK41" s="1206"/>
      <c r="BL41" s="1206"/>
      <c r="BM41" s="802"/>
      <c r="BN41" s="583"/>
    </row>
    <row r="42" spans="1:66" s="372" customFormat="1" ht="15" customHeight="1" x14ac:dyDescent="0.15">
      <c r="A42" s="804"/>
      <c r="B42" s="1206" t="s">
        <v>495</v>
      </c>
      <c r="C42" s="1206"/>
      <c r="D42" s="1206"/>
      <c r="E42" s="1206"/>
      <c r="F42" s="1206"/>
      <c r="G42" s="1206"/>
      <c r="H42" s="1206"/>
      <c r="I42" s="1206"/>
      <c r="J42" s="1206"/>
      <c r="K42" s="1206"/>
      <c r="L42" s="1206"/>
      <c r="M42" s="1206"/>
      <c r="N42" s="1206"/>
      <c r="O42" s="1206"/>
      <c r="P42" s="1206"/>
      <c r="Q42" s="1206"/>
      <c r="R42" s="1206"/>
      <c r="S42" s="1206"/>
      <c r="T42" s="1206"/>
      <c r="U42" s="1206"/>
      <c r="V42" s="1206"/>
      <c r="W42" s="1206"/>
      <c r="X42" s="1206"/>
      <c r="Y42" s="1206"/>
      <c r="Z42" s="1206"/>
      <c r="AA42" s="1206"/>
      <c r="AB42" s="1206"/>
      <c r="AC42" s="1206"/>
      <c r="AD42" s="1206"/>
      <c r="AE42" s="1206"/>
      <c r="AF42" s="1206"/>
      <c r="AG42" s="1206"/>
      <c r="AH42" s="1206"/>
      <c r="AI42" s="1206"/>
      <c r="AJ42" s="1206"/>
      <c r="AK42" s="1206"/>
      <c r="AL42" s="1206"/>
      <c r="AM42" s="1206"/>
      <c r="AN42" s="1206"/>
      <c r="AO42" s="1206"/>
      <c r="AP42" s="1206"/>
      <c r="AQ42" s="1206"/>
      <c r="AR42" s="1206"/>
      <c r="AS42" s="1206"/>
      <c r="AT42" s="1206"/>
      <c r="AU42" s="1206"/>
      <c r="AV42" s="1206"/>
      <c r="AW42" s="1206"/>
      <c r="AX42" s="1206"/>
      <c r="AY42" s="1206"/>
      <c r="AZ42" s="1206"/>
      <c r="BA42" s="1206"/>
      <c r="BB42" s="1206"/>
      <c r="BC42" s="1206"/>
      <c r="BD42" s="1206"/>
      <c r="BE42" s="1206"/>
      <c r="BF42" s="1206"/>
      <c r="BG42" s="1206"/>
      <c r="BH42" s="1206"/>
      <c r="BI42" s="1206"/>
      <c r="BJ42" s="1206"/>
      <c r="BK42" s="1206"/>
      <c r="BL42" s="1206"/>
      <c r="BM42" s="802"/>
      <c r="BN42" s="583"/>
    </row>
    <row r="43" spans="1:66" ht="15" customHeight="1" x14ac:dyDescent="0.15">
      <c r="A43" s="804"/>
      <c r="B43" s="1206" t="s">
        <v>496</v>
      </c>
      <c r="C43" s="1206"/>
      <c r="D43" s="1206"/>
      <c r="E43" s="1206"/>
      <c r="F43" s="1206"/>
      <c r="G43" s="1206"/>
      <c r="H43" s="1206"/>
      <c r="I43" s="1206"/>
      <c r="J43" s="1206"/>
      <c r="K43" s="1206"/>
      <c r="L43" s="1206"/>
      <c r="M43" s="1206"/>
      <c r="N43" s="1206"/>
      <c r="O43" s="1206"/>
      <c r="P43" s="1206"/>
      <c r="Q43" s="1206"/>
      <c r="R43" s="1206"/>
      <c r="S43" s="1206"/>
      <c r="T43" s="1206"/>
      <c r="U43" s="1206"/>
      <c r="V43" s="1206"/>
      <c r="W43" s="1206"/>
      <c r="X43" s="1206"/>
      <c r="Y43" s="1206"/>
      <c r="Z43" s="1206"/>
      <c r="AA43" s="1206"/>
      <c r="AB43" s="1206"/>
      <c r="AC43" s="1206"/>
      <c r="AD43" s="1206"/>
      <c r="AE43" s="1206"/>
      <c r="AF43" s="1206"/>
      <c r="AG43" s="1206"/>
      <c r="AH43" s="1206"/>
      <c r="AI43" s="1206"/>
      <c r="AJ43" s="1206"/>
      <c r="AK43" s="1206"/>
      <c r="AL43" s="1206"/>
      <c r="AM43" s="1206"/>
      <c r="AN43" s="1206"/>
      <c r="AO43" s="1206"/>
      <c r="AP43" s="1206"/>
      <c r="AQ43" s="1206"/>
      <c r="AR43" s="1206"/>
      <c r="AS43" s="1206"/>
      <c r="AT43" s="1206"/>
      <c r="AU43" s="1206"/>
      <c r="AV43" s="1206"/>
      <c r="AW43" s="1206"/>
      <c r="AX43" s="1206"/>
      <c r="AY43" s="1206"/>
      <c r="AZ43" s="1206"/>
      <c r="BA43" s="1206"/>
      <c r="BB43" s="1206"/>
      <c r="BC43" s="1206"/>
      <c r="BD43" s="1206"/>
      <c r="BE43" s="1206"/>
      <c r="BF43" s="1206"/>
      <c r="BG43" s="1206"/>
      <c r="BH43" s="1206"/>
      <c r="BI43" s="1206"/>
      <c r="BJ43" s="1206"/>
      <c r="BK43" s="1206"/>
      <c r="BL43" s="1206"/>
      <c r="BM43" s="802"/>
      <c r="BN43" s="583"/>
    </row>
    <row r="44" spans="1:66" ht="15" customHeight="1" x14ac:dyDescent="0.15">
      <c r="A44" s="804"/>
      <c r="B44" s="809"/>
      <c r="C44" s="809"/>
      <c r="D44" s="809"/>
      <c r="E44" s="809"/>
      <c r="F44" s="809"/>
      <c r="G44" s="803"/>
      <c r="H44" s="803"/>
      <c r="I44" s="803"/>
      <c r="J44" s="803"/>
      <c r="K44" s="803"/>
      <c r="L44" s="803"/>
      <c r="M44" s="803"/>
      <c r="N44" s="803"/>
      <c r="O44" s="803"/>
      <c r="P44" s="803"/>
      <c r="Q44" s="803"/>
      <c r="R44" s="803"/>
      <c r="S44" s="803"/>
      <c r="T44" s="803"/>
      <c r="U44" s="803"/>
      <c r="V44" s="803"/>
      <c r="W44" s="803"/>
      <c r="X44" s="803"/>
      <c r="Y44" s="803"/>
      <c r="Z44" s="803"/>
      <c r="AA44" s="803"/>
      <c r="AB44" s="803"/>
      <c r="AC44" s="803"/>
      <c r="AD44" s="803"/>
      <c r="AE44" s="803"/>
      <c r="AF44" s="803"/>
      <c r="AG44" s="803"/>
      <c r="AH44" s="803"/>
      <c r="AI44" s="803"/>
      <c r="AJ44" s="803"/>
      <c r="AK44" s="803"/>
      <c r="AL44" s="803"/>
      <c r="AM44" s="803"/>
      <c r="AN44" s="803"/>
      <c r="AO44" s="803"/>
      <c r="AP44" s="803"/>
      <c r="AQ44" s="803"/>
      <c r="AR44" s="803"/>
      <c r="AS44" s="803"/>
      <c r="AT44" s="803"/>
      <c r="AU44" s="803"/>
      <c r="AV44" s="803"/>
      <c r="AW44" s="803"/>
      <c r="AX44" s="803"/>
      <c r="AY44" s="803"/>
      <c r="AZ44" s="803"/>
      <c r="BA44" s="803"/>
      <c r="BB44" s="803"/>
      <c r="BC44" s="803"/>
      <c r="BD44" s="803"/>
      <c r="BE44" s="803"/>
      <c r="BF44" s="803"/>
      <c r="BG44" s="803"/>
      <c r="BH44" s="803"/>
      <c r="BI44" s="803"/>
      <c r="BJ44" s="803"/>
      <c r="BK44" s="803"/>
      <c r="BL44" s="803"/>
      <c r="BM44" s="802"/>
      <c r="BN44" s="583"/>
    </row>
    <row r="45" spans="1:66" customFormat="1" ht="20.100000000000001" customHeight="1" x14ac:dyDescent="0.15">
      <c r="A45" s="1256" t="s">
        <v>497</v>
      </c>
      <c r="B45" s="1257"/>
      <c r="C45" s="1257"/>
      <c r="D45" s="1257"/>
      <c r="E45" s="1257"/>
      <c r="F45" s="1257"/>
      <c r="G45" s="1257"/>
      <c r="H45" s="1257"/>
      <c r="I45" s="1257"/>
      <c r="J45" s="1257"/>
      <c r="K45" s="1257"/>
      <c r="L45" s="1257"/>
      <c r="M45" s="1257"/>
      <c r="N45" s="1257"/>
      <c r="O45" s="1257"/>
      <c r="P45" s="1257"/>
      <c r="Q45" s="1257"/>
      <c r="R45" s="1257"/>
      <c r="S45" s="1257"/>
      <c r="T45" s="1257"/>
      <c r="U45" s="1257"/>
      <c r="V45" s="1257"/>
      <c r="W45" s="1257"/>
      <c r="X45" s="1257"/>
      <c r="Y45" s="1257"/>
      <c r="Z45" s="1257"/>
      <c r="AA45" s="1257"/>
      <c r="AB45" s="1257"/>
      <c r="AC45" s="1257"/>
      <c r="AD45" s="1257"/>
      <c r="AE45" s="1257"/>
      <c r="AF45" s="1257"/>
      <c r="AG45" s="1257"/>
      <c r="AH45" s="1257"/>
      <c r="AI45" s="1257"/>
      <c r="AJ45" s="1257"/>
      <c r="AK45" s="1257"/>
      <c r="AL45" s="1257"/>
      <c r="AM45" s="1257"/>
      <c r="AN45" s="1257"/>
      <c r="AO45" s="1257"/>
      <c r="AP45" s="1257"/>
      <c r="AQ45" s="1257"/>
      <c r="AR45" s="1257"/>
      <c r="AS45" s="1257"/>
      <c r="AT45" s="1257"/>
      <c r="AU45" s="1257"/>
      <c r="AV45" s="1257"/>
      <c r="AW45" s="1257"/>
      <c r="AX45" s="1257"/>
      <c r="AY45" s="1257"/>
      <c r="AZ45" s="1257"/>
      <c r="BA45" s="1257"/>
      <c r="BB45" s="1257"/>
      <c r="BC45" s="1257"/>
      <c r="BD45" s="1257"/>
      <c r="BE45" s="1257"/>
      <c r="BF45" s="1257"/>
      <c r="BG45" s="1257"/>
      <c r="BH45" s="1257"/>
      <c r="BI45" s="1257"/>
      <c r="BJ45" s="1257"/>
      <c r="BK45" s="1257"/>
      <c r="BL45" s="1257"/>
      <c r="BM45" s="1258"/>
      <c r="BN45" s="583"/>
    </row>
    <row r="46" spans="1:66" customFormat="1" ht="20.100000000000001" customHeight="1" x14ac:dyDescent="0.15">
      <c r="A46" s="801"/>
      <c r="B46" s="1308" t="s">
        <v>458</v>
      </c>
      <c r="C46" s="1309"/>
      <c r="D46" s="1309"/>
      <c r="E46" s="1309"/>
      <c r="F46" s="1309"/>
      <c r="G46" s="1310"/>
      <c r="H46" s="1311" t="s">
        <v>521</v>
      </c>
      <c r="I46" s="1312"/>
      <c r="J46" s="1312"/>
      <c r="K46" s="1312"/>
      <c r="L46" s="1312"/>
      <c r="M46" s="1312"/>
      <c r="N46" s="1312"/>
      <c r="O46" s="1312"/>
      <c r="P46" s="1312"/>
      <c r="Q46" s="1313"/>
      <c r="R46" s="1314" t="str">
        <f>IF(入力シート!E193="","",入力シート!E193)</f>
        <v/>
      </c>
      <c r="S46" s="1315"/>
      <c r="T46" s="822" t="s">
        <v>459</v>
      </c>
      <c r="U46" s="822"/>
      <c r="V46" s="823"/>
      <c r="W46" s="1314" t="str">
        <f>IF(入力シート!E192="","",入力シート!E192)</f>
        <v/>
      </c>
      <c r="X46" s="1315"/>
      <c r="Y46" s="1315"/>
      <c r="Z46" s="1315"/>
      <c r="AA46" s="1315"/>
      <c r="AB46" s="822" t="s">
        <v>462</v>
      </c>
      <c r="AC46" s="822"/>
      <c r="AD46" s="822"/>
      <c r="AE46" s="824" t="s">
        <v>463</v>
      </c>
      <c r="AF46" s="1316"/>
      <c r="AG46" s="1316"/>
      <c r="AH46" s="825" t="s">
        <v>460</v>
      </c>
      <c r="AI46" s="825"/>
      <c r="AJ46" s="826" t="s">
        <v>461</v>
      </c>
      <c r="AK46" s="1317"/>
      <c r="AL46" s="1316"/>
      <c r="AM46" s="1316"/>
      <c r="AN46" s="1316"/>
      <c r="AO46" s="1316"/>
      <c r="AP46" s="825" t="s">
        <v>462</v>
      </c>
      <c r="AQ46" s="825"/>
      <c r="AR46" s="825"/>
      <c r="AS46" s="824" t="s">
        <v>463</v>
      </c>
      <c r="AT46" s="1316"/>
      <c r="AU46" s="1316"/>
      <c r="AV46" s="825" t="s">
        <v>460</v>
      </c>
      <c r="AW46" s="825"/>
      <c r="AX46" s="826" t="s">
        <v>461</v>
      </c>
      <c r="AY46" s="1317"/>
      <c r="AZ46" s="1316"/>
      <c r="BA46" s="1316"/>
      <c r="BB46" s="1316"/>
      <c r="BC46" s="1316"/>
      <c r="BD46" s="825" t="s">
        <v>462</v>
      </c>
      <c r="BE46" s="825"/>
      <c r="BF46" s="825"/>
      <c r="BG46" s="824" t="s">
        <v>463</v>
      </c>
      <c r="BH46" s="1316"/>
      <c r="BI46" s="1316"/>
      <c r="BJ46" s="825" t="s">
        <v>460</v>
      </c>
      <c r="BK46" s="825"/>
      <c r="BL46" s="826" t="s">
        <v>461</v>
      </c>
      <c r="BM46" s="802"/>
      <c r="BN46" s="583"/>
    </row>
    <row r="47" spans="1:66" customFormat="1" ht="20.100000000000001" customHeight="1" x14ac:dyDescent="0.15">
      <c r="A47" s="801"/>
      <c r="B47" s="827"/>
      <c r="C47" s="828"/>
      <c r="D47" s="828"/>
      <c r="E47" s="828"/>
      <c r="F47" s="828"/>
      <c r="G47" s="829"/>
      <c r="H47" s="1298"/>
      <c r="I47" s="1299"/>
      <c r="J47" s="1299"/>
      <c r="K47" s="1299"/>
      <c r="L47" s="1299"/>
      <c r="M47" s="1299"/>
      <c r="N47" s="1299"/>
      <c r="O47" s="1299"/>
      <c r="P47" s="1299"/>
      <c r="Q47" s="1300"/>
      <c r="R47" s="1317"/>
      <c r="S47" s="1316"/>
      <c r="T47" s="825" t="s">
        <v>459</v>
      </c>
      <c r="U47" s="825"/>
      <c r="V47" s="830"/>
      <c r="W47" s="1317"/>
      <c r="X47" s="1316"/>
      <c r="Y47" s="1316"/>
      <c r="Z47" s="1316"/>
      <c r="AA47" s="1316"/>
      <c r="AB47" s="825" t="s">
        <v>462</v>
      </c>
      <c r="AC47" s="825"/>
      <c r="AD47" s="825"/>
      <c r="AE47" s="824" t="s">
        <v>463</v>
      </c>
      <c r="AF47" s="1316"/>
      <c r="AG47" s="1316"/>
      <c r="AH47" s="825" t="s">
        <v>460</v>
      </c>
      <c r="AI47" s="825"/>
      <c r="AJ47" s="826" t="s">
        <v>461</v>
      </c>
      <c r="AK47" s="1317"/>
      <c r="AL47" s="1316"/>
      <c r="AM47" s="1316"/>
      <c r="AN47" s="1316"/>
      <c r="AO47" s="1316"/>
      <c r="AP47" s="825" t="s">
        <v>462</v>
      </c>
      <c r="AQ47" s="825"/>
      <c r="AR47" s="825"/>
      <c r="AS47" s="824" t="s">
        <v>463</v>
      </c>
      <c r="AT47" s="1316"/>
      <c r="AU47" s="1316"/>
      <c r="AV47" s="825" t="s">
        <v>460</v>
      </c>
      <c r="AW47" s="825"/>
      <c r="AX47" s="826" t="s">
        <v>461</v>
      </c>
      <c r="AY47" s="1317"/>
      <c r="AZ47" s="1316"/>
      <c r="BA47" s="1316"/>
      <c r="BB47" s="1316"/>
      <c r="BC47" s="1316"/>
      <c r="BD47" s="825" t="s">
        <v>462</v>
      </c>
      <c r="BE47" s="825"/>
      <c r="BF47" s="825"/>
      <c r="BG47" s="824" t="s">
        <v>463</v>
      </c>
      <c r="BH47" s="1316"/>
      <c r="BI47" s="1316"/>
      <c r="BJ47" s="825" t="s">
        <v>460</v>
      </c>
      <c r="BK47" s="825"/>
      <c r="BL47" s="826" t="s">
        <v>461</v>
      </c>
      <c r="BM47" s="802"/>
      <c r="BN47" s="583"/>
    </row>
    <row r="48" spans="1:66" ht="20.100000000000001" customHeight="1" x14ac:dyDescent="0.15">
      <c r="A48" s="801"/>
      <c r="B48" s="1308" t="s">
        <v>464</v>
      </c>
      <c r="C48" s="1309"/>
      <c r="D48" s="1309"/>
      <c r="E48" s="1309"/>
      <c r="F48" s="1309"/>
      <c r="G48" s="1310"/>
      <c r="H48" s="1311" t="s">
        <v>521</v>
      </c>
      <c r="I48" s="1312"/>
      <c r="J48" s="1312"/>
      <c r="K48" s="1312"/>
      <c r="L48" s="1312"/>
      <c r="M48" s="1312"/>
      <c r="N48" s="1312"/>
      <c r="O48" s="1312"/>
      <c r="P48" s="1312"/>
      <c r="Q48" s="1313"/>
      <c r="R48" s="1314" t="str">
        <f>IF(入力シート!E78=1,入力シート!E89,IF(入力シート!E78=2,入力シート!E89+入力シート!E126,IF(入力シート!E78=3,入力シート!E89+入力シート!E126+入力シート!E163,"")))</f>
        <v/>
      </c>
      <c r="S48" s="1315"/>
      <c r="T48" s="822" t="s">
        <v>459</v>
      </c>
      <c r="U48" s="822"/>
      <c r="V48" s="823"/>
      <c r="W48" s="1318">
        <f>IF(AND(入力シート!E195="有",入力シート!E196=""),"",IF(AND(入力シート!E195="有",入力シート!E196&lt;&gt;""),MIN(入力シート!E194,入力シート!E196),IF(入力シート!E194="","",入力シート!E194)))</f>
        <v>0</v>
      </c>
      <c r="X48" s="1319"/>
      <c r="Y48" s="1319"/>
      <c r="Z48" s="1319"/>
      <c r="AA48" s="1319"/>
      <c r="AB48" s="822" t="s">
        <v>462</v>
      </c>
      <c r="AC48" s="822"/>
      <c r="AD48" s="822"/>
      <c r="AE48" s="824" t="s">
        <v>463</v>
      </c>
      <c r="AF48" s="1316"/>
      <c r="AG48" s="1316"/>
      <c r="AH48" s="825" t="s">
        <v>460</v>
      </c>
      <c r="AI48" s="825"/>
      <c r="AJ48" s="826" t="s">
        <v>461</v>
      </c>
      <c r="AK48" s="1317"/>
      <c r="AL48" s="1316"/>
      <c r="AM48" s="1316"/>
      <c r="AN48" s="1316"/>
      <c r="AO48" s="1316"/>
      <c r="AP48" s="825" t="s">
        <v>462</v>
      </c>
      <c r="AQ48" s="825"/>
      <c r="AR48" s="825"/>
      <c r="AS48" s="824" t="s">
        <v>463</v>
      </c>
      <c r="AT48" s="1316"/>
      <c r="AU48" s="1316"/>
      <c r="AV48" s="825" t="s">
        <v>460</v>
      </c>
      <c r="AW48" s="825"/>
      <c r="AX48" s="826" t="s">
        <v>461</v>
      </c>
      <c r="AY48" s="1317"/>
      <c r="AZ48" s="1316"/>
      <c r="BA48" s="1316"/>
      <c r="BB48" s="1316"/>
      <c r="BC48" s="1316"/>
      <c r="BD48" s="825" t="s">
        <v>462</v>
      </c>
      <c r="BE48" s="825"/>
      <c r="BF48" s="825"/>
      <c r="BG48" s="824" t="s">
        <v>463</v>
      </c>
      <c r="BH48" s="1316"/>
      <c r="BI48" s="1316"/>
      <c r="BJ48" s="825" t="s">
        <v>460</v>
      </c>
      <c r="BK48" s="825"/>
      <c r="BL48" s="826" t="s">
        <v>461</v>
      </c>
      <c r="BM48" s="802"/>
      <c r="BN48" s="583"/>
    </row>
    <row r="49" spans="1:66" customFormat="1" ht="20.100000000000001" customHeight="1" x14ac:dyDescent="0.15">
      <c r="A49" s="801"/>
      <c r="B49" s="827"/>
      <c r="C49" s="828"/>
      <c r="D49" s="828"/>
      <c r="E49" s="828"/>
      <c r="F49" s="828"/>
      <c r="G49" s="829"/>
      <c r="H49" s="1298"/>
      <c r="I49" s="1299"/>
      <c r="J49" s="1299"/>
      <c r="K49" s="1299"/>
      <c r="L49" s="1299"/>
      <c r="M49" s="1299"/>
      <c r="N49" s="1299"/>
      <c r="O49" s="1299"/>
      <c r="P49" s="1299"/>
      <c r="Q49" s="1300"/>
      <c r="R49" s="1317"/>
      <c r="S49" s="1316"/>
      <c r="T49" s="825" t="s">
        <v>459</v>
      </c>
      <c r="U49" s="825"/>
      <c r="V49" s="830"/>
      <c r="W49" s="1317"/>
      <c r="X49" s="1316"/>
      <c r="Y49" s="1316"/>
      <c r="Z49" s="1316"/>
      <c r="AA49" s="1316"/>
      <c r="AB49" s="825" t="s">
        <v>462</v>
      </c>
      <c r="AC49" s="825"/>
      <c r="AD49" s="825"/>
      <c r="AE49" s="824" t="s">
        <v>463</v>
      </c>
      <c r="AF49" s="1316"/>
      <c r="AG49" s="1316"/>
      <c r="AH49" s="825" t="s">
        <v>460</v>
      </c>
      <c r="AI49" s="825"/>
      <c r="AJ49" s="826" t="s">
        <v>461</v>
      </c>
      <c r="AK49" s="1317"/>
      <c r="AL49" s="1316"/>
      <c r="AM49" s="1316"/>
      <c r="AN49" s="1316"/>
      <c r="AO49" s="1316"/>
      <c r="AP49" s="825" t="s">
        <v>462</v>
      </c>
      <c r="AQ49" s="825"/>
      <c r="AR49" s="825"/>
      <c r="AS49" s="824" t="s">
        <v>463</v>
      </c>
      <c r="AT49" s="1316"/>
      <c r="AU49" s="1316"/>
      <c r="AV49" s="825" t="s">
        <v>460</v>
      </c>
      <c r="AW49" s="825"/>
      <c r="AX49" s="826" t="s">
        <v>461</v>
      </c>
      <c r="AY49" s="1317"/>
      <c r="AZ49" s="1316"/>
      <c r="BA49" s="1316"/>
      <c r="BB49" s="1316"/>
      <c r="BC49" s="1316"/>
      <c r="BD49" s="825" t="s">
        <v>462</v>
      </c>
      <c r="BE49" s="825"/>
      <c r="BF49" s="825"/>
      <c r="BG49" s="824" t="s">
        <v>463</v>
      </c>
      <c r="BH49" s="1316"/>
      <c r="BI49" s="1316"/>
      <c r="BJ49" s="825" t="s">
        <v>460</v>
      </c>
      <c r="BK49" s="825"/>
      <c r="BL49" s="826" t="s">
        <v>461</v>
      </c>
      <c r="BM49" s="802"/>
      <c r="BN49" s="583"/>
    </row>
    <row r="50" spans="1:66" ht="20.100000000000001" customHeight="1" x14ac:dyDescent="0.15">
      <c r="A50" s="801"/>
      <c r="B50" s="1237" t="s">
        <v>465</v>
      </c>
      <c r="C50" s="1237"/>
      <c r="D50" s="1237"/>
      <c r="E50" s="1237"/>
      <c r="F50" s="1237"/>
      <c r="G50" s="1237"/>
      <c r="H50" s="1237"/>
      <c r="I50" s="1237"/>
      <c r="J50" s="1237"/>
      <c r="K50" s="1237"/>
      <c r="L50" s="1237"/>
      <c r="M50" s="1237"/>
      <c r="N50" s="1237"/>
      <c r="O50" s="1237"/>
      <c r="P50" s="1237"/>
      <c r="Q50" s="1237"/>
      <c r="R50" s="1237"/>
      <c r="S50" s="1237"/>
      <c r="T50" s="1237"/>
      <c r="U50" s="1237"/>
      <c r="V50" s="1237"/>
      <c r="W50" s="1237"/>
      <c r="X50" s="1237"/>
      <c r="Y50" s="1237"/>
      <c r="Z50" s="1237"/>
      <c r="AA50" s="1237"/>
      <c r="AB50" s="1237"/>
      <c r="AC50" s="1237"/>
      <c r="AD50" s="1237"/>
      <c r="AE50" s="1237"/>
      <c r="AF50" s="1237"/>
      <c r="AG50" s="1237"/>
      <c r="AH50" s="1237"/>
      <c r="AI50" s="1237"/>
      <c r="AJ50" s="1237"/>
      <c r="AK50" s="1237"/>
      <c r="AL50" s="1237"/>
      <c r="AM50" s="1237"/>
      <c r="AN50" s="1237"/>
      <c r="AO50" s="1237"/>
      <c r="AP50" s="1237"/>
      <c r="AQ50" s="1237"/>
      <c r="AR50" s="1237"/>
      <c r="AS50" s="1237"/>
      <c r="AT50" s="1237"/>
      <c r="AU50" s="1237"/>
      <c r="AV50" s="1237"/>
      <c r="AW50" s="1237"/>
      <c r="AX50" s="1237"/>
      <c r="AY50" s="1237"/>
      <c r="AZ50" s="1237"/>
      <c r="BA50" s="1237"/>
      <c r="BB50" s="1237"/>
      <c r="BC50" s="1237"/>
      <c r="BD50" s="1237"/>
      <c r="BE50" s="1237"/>
      <c r="BF50" s="1237"/>
      <c r="BG50" s="1237"/>
      <c r="BH50" s="1237"/>
      <c r="BI50" s="1237"/>
      <c r="BJ50" s="1237"/>
      <c r="BK50" s="1237"/>
      <c r="BL50" s="1237"/>
      <c r="BM50" s="802"/>
      <c r="BN50" s="583"/>
    </row>
    <row r="51" spans="1:66" ht="20.100000000000001" customHeight="1" x14ac:dyDescent="0.15">
      <c r="A51" s="801"/>
      <c r="B51" s="803"/>
      <c r="C51" s="803"/>
      <c r="D51" s="803"/>
      <c r="E51" s="803"/>
      <c r="F51" s="803"/>
      <c r="G51" s="803"/>
      <c r="H51" s="803"/>
      <c r="I51" s="803"/>
      <c r="J51" s="803"/>
      <c r="K51" s="803"/>
      <c r="L51" s="803"/>
      <c r="M51" s="803"/>
      <c r="N51" s="803"/>
      <c r="O51" s="803"/>
      <c r="P51" s="803"/>
      <c r="Q51" s="803"/>
      <c r="R51" s="803"/>
      <c r="S51" s="803"/>
      <c r="T51" s="803"/>
      <c r="U51" s="803"/>
      <c r="V51" s="803"/>
      <c r="W51" s="831"/>
      <c r="X51" s="831"/>
      <c r="Y51" s="831"/>
      <c r="Z51" s="831"/>
      <c r="AA51" s="831"/>
      <c r="AB51" s="831"/>
      <c r="AC51" s="831"/>
      <c r="AD51" s="831"/>
      <c r="AE51" s="831"/>
      <c r="AF51" s="831"/>
      <c r="AG51" s="831"/>
      <c r="AH51" s="831"/>
      <c r="AI51" s="831"/>
      <c r="AJ51" s="831"/>
      <c r="AK51" s="831"/>
      <c r="AL51" s="831"/>
      <c r="AM51" s="831"/>
      <c r="AN51" s="831"/>
      <c r="AO51" s="831"/>
      <c r="AP51" s="831"/>
      <c r="AQ51" s="803"/>
      <c r="AR51" s="803"/>
      <c r="AS51" s="803"/>
      <c r="AT51" s="803"/>
      <c r="AU51" s="803"/>
      <c r="AV51" s="803"/>
      <c r="AW51" s="803"/>
      <c r="AX51" s="831"/>
      <c r="AY51" s="831"/>
      <c r="AZ51" s="831"/>
      <c r="BA51" s="831"/>
      <c r="BB51" s="803"/>
      <c r="BC51" s="803"/>
      <c r="BD51" s="803"/>
      <c r="BE51" s="803"/>
      <c r="BF51" s="803"/>
      <c r="BG51" s="803"/>
      <c r="BH51" s="831"/>
      <c r="BI51" s="831"/>
      <c r="BJ51" s="831"/>
      <c r="BK51" s="803"/>
      <c r="BL51" s="803"/>
      <c r="BM51" s="802"/>
      <c r="BN51" s="583"/>
    </row>
    <row r="52" spans="1:66" ht="20.100000000000001" customHeight="1" x14ac:dyDescent="0.15">
      <c r="A52" s="1247" t="s">
        <v>466</v>
      </c>
      <c r="B52" s="1248"/>
      <c r="C52" s="1248"/>
      <c r="D52" s="1248"/>
      <c r="E52" s="1248"/>
      <c r="F52" s="1248"/>
      <c r="G52" s="1248"/>
      <c r="H52" s="1248"/>
      <c r="I52" s="1248"/>
      <c r="J52" s="1248"/>
      <c r="K52" s="1248"/>
      <c r="L52" s="1248"/>
      <c r="M52" s="1248"/>
      <c r="N52" s="1248"/>
      <c r="O52" s="1248"/>
      <c r="P52" s="1248"/>
      <c r="Q52" s="1248"/>
      <c r="R52" s="1248"/>
      <c r="S52" s="1248"/>
      <c r="T52" s="1248"/>
      <c r="U52" s="1248"/>
      <c r="V52" s="1248"/>
      <c r="W52" s="1248"/>
      <c r="X52" s="1248"/>
      <c r="Y52" s="1248"/>
      <c r="Z52" s="1248"/>
      <c r="AA52" s="1248"/>
      <c r="AB52" s="1248"/>
      <c r="AC52" s="1248"/>
      <c r="AD52" s="1248"/>
      <c r="AE52" s="1248"/>
      <c r="AF52" s="1248"/>
      <c r="AG52" s="1248"/>
      <c r="AH52" s="1248"/>
      <c r="AI52" s="1248"/>
      <c r="AJ52" s="1248"/>
      <c r="AK52" s="1248"/>
      <c r="AL52" s="1248"/>
      <c r="AM52" s="1248"/>
      <c r="AN52" s="1248"/>
      <c r="AO52" s="1248"/>
      <c r="AP52" s="1248"/>
      <c r="AQ52" s="1248"/>
      <c r="AR52" s="1248"/>
      <c r="AS52" s="1248"/>
      <c r="AT52" s="1248"/>
      <c r="AU52" s="1248"/>
      <c r="AV52" s="1248"/>
      <c r="AW52" s="1248"/>
      <c r="AX52" s="1248"/>
      <c r="AY52" s="1248"/>
      <c r="AZ52" s="1248"/>
      <c r="BA52" s="1248"/>
      <c r="BB52" s="1248"/>
      <c r="BC52" s="1248"/>
      <c r="BD52" s="1248"/>
      <c r="BE52" s="1248"/>
      <c r="BF52" s="1248"/>
      <c r="BG52" s="1248"/>
      <c r="BH52" s="1248"/>
      <c r="BI52" s="1248"/>
      <c r="BJ52" s="1248"/>
      <c r="BK52" s="1248"/>
      <c r="BL52" s="1248"/>
      <c r="BM52" s="1249"/>
      <c r="BN52" s="583"/>
    </row>
    <row r="53" spans="1:66" ht="20.100000000000001" customHeight="1" x14ac:dyDescent="0.15">
      <c r="A53" s="801"/>
      <c r="B53" s="1320" t="s">
        <v>458</v>
      </c>
      <c r="C53" s="1321"/>
      <c r="D53" s="1321"/>
      <c r="E53" s="1321"/>
      <c r="F53" s="1321"/>
      <c r="G53" s="1321"/>
      <c r="H53" s="1321"/>
      <c r="I53" s="1321"/>
      <c r="J53" s="1322"/>
      <c r="K53" s="832" t="s">
        <v>860</v>
      </c>
      <c r="L53" s="822"/>
      <c r="M53" s="822"/>
      <c r="N53" s="822"/>
      <c r="O53" s="822"/>
      <c r="P53" s="822"/>
      <c r="Q53" s="822"/>
      <c r="R53" s="822"/>
      <c r="S53" s="822"/>
      <c r="T53" s="822"/>
      <c r="U53" s="822"/>
      <c r="V53" s="822"/>
      <c r="W53" s="1314" t="str">
        <f>IF(入力シート!E199="","",入力シート!E199)</f>
        <v/>
      </c>
      <c r="X53" s="1315"/>
      <c r="Y53" s="1315"/>
      <c r="Z53" s="1315"/>
      <c r="AA53" s="1315"/>
      <c r="AB53" s="822" t="s">
        <v>462</v>
      </c>
      <c r="AC53" s="822"/>
      <c r="AD53" s="822"/>
      <c r="AE53" s="824" t="s">
        <v>463</v>
      </c>
      <c r="AF53" s="1316"/>
      <c r="AG53" s="1316"/>
      <c r="AH53" s="825" t="s">
        <v>460</v>
      </c>
      <c r="AI53" s="825"/>
      <c r="AJ53" s="826" t="s">
        <v>461</v>
      </c>
      <c r="AK53" s="1317"/>
      <c r="AL53" s="1316"/>
      <c r="AM53" s="1316"/>
      <c r="AN53" s="1316"/>
      <c r="AO53" s="1316"/>
      <c r="AP53" s="825" t="s">
        <v>462</v>
      </c>
      <c r="AQ53" s="825"/>
      <c r="AR53" s="825"/>
      <c r="AS53" s="824" t="s">
        <v>463</v>
      </c>
      <c r="AT53" s="1316"/>
      <c r="AU53" s="1316"/>
      <c r="AV53" s="825" t="s">
        <v>460</v>
      </c>
      <c r="AW53" s="825"/>
      <c r="AX53" s="826" t="s">
        <v>461</v>
      </c>
      <c r="AY53" s="1317"/>
      <c r="AZ53" s="1316"/>
      <c r="BA53" s="1316"/>
      <c r="BB53" s="1316"/>
      <c r="BC53" s="1316"/>
      <c r="BD53" s="825" t="s">
        <v>462</v>
      </c>
      <c r="BE53" s="825"/>
      <c r="BF53" s="825"/>
      <c r="BG53" s="824" t="s">
        <v>463</v>
      </c>
      <c r="BH53" s="1316"/>
      <c r="BI53" s="1316"/>
      <c r="BJ53" s="825" t="s">
        <v>460</v>
      </c>
      <c r="BK53" s="825"/>
      <c r="BL53" s="826" t="s">
        <v>461</v>
      </c>
      <c r="BM53" s="802"/>
      <c r="BN53" s="583"/>
    </row>
    <row r="54" spans="1:66" ht="20.100000000000001" customHeight="1" x14ac:dyDescent="0.15">
      <c r="A54" s="801"/>
      <c r="B54" s="1333" t="s">
        <v>467</v>
      </c>
      <c r="C54" s="1323"/>
      <c r="D54" s="1323"/>
      <c r="E54" s="1323"/>
      <c r="F54" s="1323"/>
      <c r="G54" s="1323"/>
      <c r="H54" s="1323"/>
      <c r="I54" s="1323"/>
      <c r="J54" s="1334"/>
      <c r="K54" s="832" t="s">
        <v>468</v>
      </c>
      <c r="L54" s="822"/>
      <c r="M54" s="822"/>
      <c r="N54" s="822"/>
      <c r="O54" s="822"/>
      <c r="P54" s="822"/>
      <c r="Q54" s="822"/>
      <c r="R54" s="822"/>
      <c r="S54" s="822"/>
      <c r="T54" s="822"/>
      <c r="U54" s="822"/>
      <c r="V54" s="822"/>
      <c r="W54" s="1314">
        <f>IF(入力シート!E200="","",入力シート!E200)</f>
        <v>0</v>
      </c>
      <c r="X54" s="1315"/>
      <c r="Y54" s="1315"/>
      <c r="Z54" s="1315"/>
      <c r="AA54" s="1315"/>
      <c r="AB54" s="822" t="s">
        <v>462</v>
      </c>
      <c r="AC54" s="822"/>
      <c r="AD54" s="822"/>
      <c r="AE54" s="824" t="s">
        <v>463</v>
      </c>
      <c r="AF54" s="1316"/>
      <c r="AG54" s="1316"/>
      <c r="AH54" s="825" t="s">
        <v>460</v>
      </c>
      <c r="AI54" s="825"/>
      <c r="AJ54" s="826" t="s">
        <v>461</v>
      </c>
      <c r="AK54" s="1317"/>
      <c r="AL54" s="1316"/>
      <c r="AM54" s="1316"/>
      <c r="AN54" s="1316"/>
      <c r="AO54" s="1316"/>
      <c r="AP54" s="825" t="s">
        <v>462</v>
      </c>
      <c r="AQ54" s="825"/>
      <c r="AR54" s="825"/>
      <c r="AS54" s="824" t="s">
        <v>463</v>
      </c>
      <c r="AT54" s="1316"/>
      <c r="AU54" s="1316"/>
      <c r="AV54" s="825" t="s">
        <v>460</v>
      </c>
      <c r="AW54" s="825"/>
      <c r="AX54" s="826" t="s">
        <v>461</v>
      </c>
      <c r="AY54" s="1317"/>
      <c r="AZ54" s="1316"/>
      <c r="BA54" s="1316"/>
      <c r="BB54" s="1316"/>
      <c r="BC54" s="1316"/>
      <c r="BD54" s="825" t="s">
        <v>462</v>
      </c>
      <c r="BE54" s="825"/>
      <c r="BF54" s="825"/>
      <c r="BG54" s="824" t="s">
        <v>463</v>
      </c>
      <c r="BH54" s="1316"/>
      <c r="BI54" s="1316"/>
      <c r="BJ54" s="825" t="s">
        <v>460</v>
      </c>
      <c r="BK54" s="825"/>
      <c r="BL54" s="826" t="s">
        <v>461</v>
      </c>
      <c r="BM54" s="802"/>
      <c r="BN54" s="583"/>
    </row>
    <row r="55" spans="1:66" ht="20.100000000000001" customHeight="1" x14ac:dyDescent="0.15">
      <c r="A55" s="801"/>
      <c r="B55" s="833"/>
      <c r="C55" s="834"/>
      <c r="D55" s="834"/>
      <c r="E55" s="834"/>
      <c r="F55" s="834"/>
      <c r="G55" s="834"/>
      <c r="H55" s="834"/>
      <c r="I55" s="834"/>
      <c r="J55" s="834"/>
      <c r="K55" s="832" t="s">
        <v>469</v>
      </c>
      <c r="L55" s="822"/>
      <c r="M55" s="822"/>
      <c r="N55" s="822"/>
      <c r="O55" s="822"/>
      <c r="P55" s="822"/>
      <c r="Q55" s="822"/>
      <c r="R55" s="822"/>
      <c r="S55" s="822"/>
      <c r="T55" s="822"/>
      <c r="U55" s="822"/>
      <c r="V55" s="822"/>
      <c r="W55" s="1314">
        <f>IF(入力シート!E201="","",入力シート!E201)</f>
        <v>0</v>
      </c>
      <c r="X55" s="1315"/>
      <c r="Y55" s="1315"/>
      <c r="Z55" s="1315"/>
      <c r="AA55" s="1315"/>
      <c r="AB55" s="822" t="s">
        <v>462</v>
      </c>
      <c r="AC55" s="822"/>
      <c r="AD55" s="822"/>
      <c r="AE55" s="824" t="s">
        <v>463</v>
      </c>
      <c r="AF55" s="1316"/>
      <c r="AG55" s="1316"/>
      <c r="AH55" s="825" t="s">
        <v>460</v>
      </c>
      <c r="AI55" s="825"/>
      <c r="AJ55" s="826" t="s">
        <v>461</v>
      </c>
      <c r="AK55" s="1317"/>
      <c r="AL55" s="1316"/>
      <c r="AM55" s="1316"/>
      <c r="AN55" s="1316"/>
      <c r="AO55" s="1316"/>
      <c r="AP55" s="825" t="s">
        <v>462</v>
      </c>
      <c r="AQ55" s="825"/>
      <c r="AR55" s="825"/>
      <c r="AS55" s="824" t="s">
        <v>463</v>
      </c>
      <c r="AT55" s="1316"/>
      <c r="AU55" s="1316"/>
      <c r="AV55" s="825" t="s">
        <v>460</v>
      </c>
      <c r="AW55" s="825"/>
      <c r="AX55" s="826" t="s">
        <v>461</v>
      </c>
      <c r="AY55" s="1317"/>
      <c r="AZ55" s="1316"/>
      <c r="BA55" s="1316"/>
      <c r="BB55" s="1316"/>
      <c r="BC55" s="1316"/>
      <c r="BD55" s="825" t="s">
        <v>462</v>
      </c>
      <c r="BE55" s="825"/>
      <c r="BF55" s="825"/>
      <c r="BG55" s="824" t="s">
        <v>463</v>
      </c>
      <c r="BH55" s="1316"/>
      <c r="BI55" s="1316"/>
      <c r="BJ55" s="825" t="s">
        <v>460</v>
      </c>
      <c r="BK55" s="825"/>
      <c r="BL55" s="826" t="s">
        <v>461</v>
      </c>
      <c r="BM55" s="802"/>
      <c r="BN55" s="583"/>
    </row>
    <row r="56" spans="1:66" ht="20.100000000000001" customHeight="1" x14ac:dyDescent="0.15">
      <c r="A56" s="801"/>
      <c r="B56" s="1323" t="s">
        <v>470</v>
      </c>
      <c r="C56" s="1323"/>
      <c r="D56" s="1323"/>
      <c r="E56" s="1323"/>
      <c r="F56" s="1323"/>
      <c r="G56" s="1323"/>
      <c r="H56" s="1323"/>
      <c r="I56" s="1323"/>
      <c r="J56" s="1323"/>
      <c r="K56" s="1323"/>
      <c r="L56" s="1323"/>
      <c r="M56" s="1323"/>
      <c r="N56" s="1323"/>
      <c r="O56" s="1323"/>
      <c r="P56" s="1323"/>
      <c r="Q56" s="1323"/>
      <c r="R56" s="1323"/>
      <c r="S56" s="1323"/>
      <c r="T56" s="1323"/>
      <c r="U56" s="1323"/>
      <c r="V56" s="1323"/>
      <c r="W56" s="1323"/>
      <c r="X56" s="1323"/>
      <c r="Y56" s="1323"/>
      <c r="Z56" s="1323"/>
      <c r="AA56" s="1324" t="str">
        <f>IF(入力シート!E195="有","EMSにより出力制御","")</f>
        <v/>
      </c>
      <c r="AB56" s="1324"/>
      <c r="AC56" s="1324"/>
      <c r="AD56" s="1324"/>
      <c r="AE56" s="1324"/>
      <c r="AF56" s="1324"/>
      <c r="AG56" s="1324"/>
      <c r="AH56" s="1324"/>
      <c r="AI56" s="1324"/>
      <c r="AJ56" s="1324"/>
      <c r="AK56" s="1324"/>
      <c r="AL56" s="1324"/>
      <c r="AM56" s="1324"/>
      <c r="AN56" s="1324"/>
      <c r="AO56" s="1324"/>
      <c r="AP56" s="1324"/>
      <c r="AQ56" s="1324"/>
      <c r="AR56" s="1324"/>
      <c r="AS56" s="1324"/>
      <c r="AT56" s="1324"/>
      <c r="AU56" s="1324"/>
      <c r="AV56" s="1324"/>
      <c r="AW56" s="1324"/>
      <c r="AX56" s="1324"/>
      <c r="AY56" s="1324"/>
      <c r="AZ56" s="1324"/>
      <c r="BA56" s="1324"/>
      <c r="BB56" s="1324"/>
      <c r="BC56" s="1324"/>
      <c r="BD56" s="1324"/>
      <c r="BE56" s="1324"/>
      <c r="BF56" s="1324"/>
      <c r="BG56" s="1324"/>
      <c r="BH56" s="1324"/>
      <c r="BI56" s="1324"/>
      <c r="BJ56" s="1324"/>
      <c r="BK56" s="1324"/>
      <c r="BL56" s="1324"/>
      <c r="BM56" s="802"/>
      <c r="BN56" s="583"/>
    </row>
    <row r="57" spans="1:66" ht="20.100000000000001" customHeight="1" x14ac:dyDescent="0.15">
      <c r="A57" s="801"/>
      <c r="B57" s="1206" t="s">
        <v>471</v>
      </c>
      <c r="C57" s="1206"/>
      <c r="D57" s="1206"/>
      <c r="E57" s="1206"/>
      <c r="F57" s="1206"/>
      <c r="G57" s="1206"/>
      <c r="H57" s="1206"/>
      <c r="I57" s="1206"/>
      <c r="J57" s="1206"/>
      <c r="K57" s="1206"/>
      <c r="L57" s="1206"/>
      <c r="M57" s="1206"/>
      <c r="N57" s="1206"/>
      <c r="O57" s="1206"/>
      <c r="P57" s="1206"/>
      <c r="Q57" s="1206"/>
      <c r="R57" s="1206"/>
      <c r="S57" s="1206"/>
      <c r="T57" s="1206"/>
      <c r="U57" s="1206"/>
      <c r="V57" s="1206"/>
      <c r="W57" s="1206"/>
      <c r="X57" s="1206"/>
      <c r="Y57" s="1206"/>
      <c r="Z57" s="1206"/>
      <c r="AA57" s="1206"/>
      <c r="AB57" s="1206"/>
      <c r="AC57" s="1206"/>
      <c r="AD57" s="1206"/>
      <c r="AE57" s="1206"/>
      <c r="AF57" s="1206"/>
      <c r="AG57" s="1206"/>
      <c r="AH57" s="1206"/>
      <c r="AI57" s="1206"/>
      <c r="AJ57" s="1206"/>
      <c r="AK57" s="1206"/>
      <c r="AL57" s="1206"/>
      <c r="AM57" s="1206"/>
      <c r="AN57" s="1206"/>
      <c r="AO57" s="1206"/>
      <c r="AP57" s="1206"/>
      <c r="AQ57" s="1206"/>
      <c r="AR57" s="1206"/>
      <c r="AS57" s="1206"/>
      <c r="AT57" s="1206"/>
      <c r="AU57" s="1206"/>
      <c r="AV57" s="1206"/>
      <c r="AW57" s="1206"/>
      <c r="AX57" s="1206"/>
      <c r="AY57" s="1206"/>
      <c r="AZ57" s="1206"/>
      <c r="BA57" s="1206"/>
      <c r="BB57" s="1206"/>
      <c r="BC57" s="1206"/>
      <c r="BD57" s="1206"/>
      <c r="BE57" s="1206"/>
      <c r="BF57" s="1206"/>
      <c r="BG57" s="1206"/>
      <c r="BH57" s="1206"/>
      <c r="BI57" s="1206"/>
      <c r="BJ57" s="1206"/>
      <c r="BK57" s="1206"/>
      <c r="BL57" s="1206"/>
      <c r="BM57" s="802"/>
      <c r="BN57" s="583"/>
    </row>
    <row r="58" spans="1:66" ht="20.100000000000001" customHeight="1" x14ac:dyDescent="0.15">
      <c r="A58" s="801"/>
      <c r="B58" s="1206" t="s">
        <v>472</v>
      </c>
      <c r="C58" s="1206"/>
      <c r="D58" s="1206"/>
      <c r="E58" s="1206"/>
      <c r="F58" s="1206"/>
      <c r="G58" s="1206"/>
      <c r="H58" s="1206"/>
      <c r="I58" s="1206"/>
      <c r="J58" s="1206"/>
      <c r="K58" s="1206"/>
      <c r="L58" s="1206"/>
      <c r="M58" s="1206"/>
      <c r="N58" s="1206"/>
      <c r="O58" s="1206"/>
      <c r="P58" s="1206"/>
      <c r="Q58" s="1206"/>
      <c r="R58" s="1206"/>
      <c r="S58" s="1206"/>
      <c r="T58" s="1206"/>
      <c r="U58" s="1206"/>
      <c r="V58" s="1206"/>
      <c r="W58" s="1206"/>
      <c r="X58" s="1206"/>
      <c r="Y58" s="1206"/>
      <c r="Z58" s="1206"/>
      <c r="AA58" s="1206"/>
      <c r="AB58" s="1206"/>
      <c r="AC58" s="1206"/>
      <c r="AD58" s="1206"/>
      <c r="AE58" s="1206"/>
      <c r="AF58" s="1206"/>
      <c r="AG58" s="1206"/>
      <c r="AH58" s="1206"/>
      <c r="AI58" s="1206"/>
      <c r="AJ58" s="1206"/>
      <c r="AK58" s="1206"/>
      <c r="AL58" s="1206"/>
      <c r="AM58" s="1206"/>
      <c r="AN58" s="1206"/>
      <c r="AO58" s="1206"/>
      <c r="AP58" s="1206"/>
      <c r="AQ58" s="1206"/>
      <c r="AR58" s="1206"/>
      <c r="AS58" s="1206"/>
      <c r="AT58" s="1206"/>
      <c r="AU58" s="1206"/>
      <c r="AV58" s="1206"/>
      <c r="AW58" s="1206"/>
      <c r="AX58" s="1206"/>
      <c r="AY58" s="1206"/>
      <c r="AZ58" s="1206"/>
      <c r="BA58" s="1206"/>
      <c r="BB58" s="1206"/>
      <c r="BC58" s="1206"/>
      <c r="BD58" s="1206"/>
      <c r="BE58" s="1206"/>
      <c r="BF58" s="1206"/>
      <c r="BG58" s="1206"/>
      <c r="BH58" s="1206"/>
      <c r="BI58" s="1206"/>
      <c r="BJ58" s="1206"/>
      <c r="BK58" s="1206"/>
      <c r="BL58" s="1206"/>
      <c r="BM58" s="802"/>
      <c r="BN58" s="583"/>
    </row>
    <row r="59" spans="1:66" ht="20.100000000000001" customHeight="1" x14ac:dyDescent="0.15">
      <c r="A59" s="801"/>
      <c r="B59" s="803"/>
      <c r="C59" s="803"/>
      <c r="D59" s="803"/>
      <c r="E59" s="803"/>
      <c r="F59" s="803"/>
      <c r="G59" s="803"/>
      <c r="H59" s="803"/>
      <c r="I59" s="803"/>
      <c r="J59" s="803"/>
      <c r="K59" s="803"/>
      <c r="L59" s="803"/>
      <c r="M59" s="803"/>
      <c r="N59" s="803"/>
      <c r="O59" s="803"/>
      <c r="P59" s="803"/>
      <c r="Q59" s="803"/>
      <c r="R59" s="803"/>
      <c r="S59" s="803"/>
      <c r="T59" s="803"/>
      <c r="U59" s="803"/>
      <c r="V59" s="803"/>
      <c r="W59" s="803"/>
      <c r="X59" s="803"/>
      <c r="Y59" s="803"/>
      <c r="Z59" s="803"/>
      <c r="AA59" s="803"/>
      <c r="AB59" s="803"/>
      <c r="AC59" s="803"/>
      <c r="AD59" s="803"/>
      <c r="AE59" s="803"/>
      <c r="AF59" s="803"/>
      <c r="AG59" s="803"/>
      <c r="AH59" s="803"/>
      <c r="AI59" s="803"/>
      <c r="AJ59" s="803"/>
      <c r="AK59" s="803"/>
      <c r="AL59" s="803"/>
      <c r="AM59" s="803"/>
      <c r="AN59" s="803"/>
      <c r="AO59" s="803"/>
      <c r="AP59" s="803"/>
      <c r="AQ59" s="803"/>
      <c r="AR59" s="803"/>
      <c r="AS59" s="803"/>
      <c r="AT59" s="803"/>
      <c r="AU59" s="803"/>
      <c r="AV59" s="803"/>
      <c r="AW59" s="803"/>
      <c r="AX59" s="803"/>
      <c r="AY59" s="803"/>
      <c r="AZ59" s="803"/>
      <c r="BA59" s="803"/>
      <c r="BB59" s="803"/>
      <c r="BC59" s="803"/>
      <c r="BD59" s="803"/>
      <c r="BE59" s="803"/>
      <c r="BF59" s="803"/>
      <c r="BG59" s="803"/>
      <c r="BH59" s="803"/>
      <c r="BI59" s="803"/>
      <c r="BJ59" s="803"/>
      <c r="BK59" s="803"/>
      <c r="BL59" s="803"/>
      <c r="BM59" s="802"/>
      <c r="BN59" s="583"/>
    </row>
    <row r="60" spans="1:66" ht="20.100000000000001" customHeight="1" x14ac:dyDescent="0.15">
      <c r="A60" s="1247" t="s">
        <v>473</v>
      </c>
      <c r="B60" s="1248"/>
      <c r="C60" s="1248"/>
      <c r="D60" s="1248"/>
      <c r="E60" s="1248"/>
      <c r="F60" s="1248"/>
      <c r="G60" s="1248"/>
      <c r="H60" s="1248"/>
      <c r="I60" s="1248"/>
      <c r="J60" s="1248"/>
      <c r="K60" s="1248"/>
      <c r="L60" s="1248"/>
      <c r="M60" s="1248"/>
      <c r="N60" s="1248"/>
      <c r="O60" s="1248"/>
      <c r="P60" s="1248"/>
      <c r="Q60" s="1248"/>
      <c r="R60" s="1248"/>
      <c r="S60" s="1248"/>
      <c r="T60" s="1248"/>
      <c r="U60" s="1248"/>
      <c r="V60" s="1248"/>
      <c r="W60" s="1248"/>
      <c r="X60" s="1248"/>
      <c r="Y60" s="1248"/>
      <c r="Z60" s="1248"/>
      <c r="AA60" s="1248"/>
      <c r="AB60" s="1248"/>
      <c r="AC60" s="1248"/>
      <c r="AD60" s="1248"/>
      <c r="AE60" s="1248"/>
      <c r="AF60" s="1248"/>
      <c r="AG60" s="1248"/>
      <c r="AH60" s="1248"/>
      <c r="AI60" s="1248"/>
      <c r="AJ60" s="1248"/>
      <c r="AK60" s="1248"/>
      <c r="AL60" s="1248"/>
      <c r="AM60" s="1248"/>
      <c r="AN60" s="1248"/>
      <c r="AO60" s="1248"/>
      <c r="AP60" s="1248"/>
      <c r="AQ60" s="1248"/>
      <c r="AR60" s="1248"/>
      <c r="AS60" s="1248"/>
      <c r="AT60" s="1248"/>
      <c r="AU60" s="1248"/>
      <c r="AV60" s="1248"/>
      <c r="AW60" s="1248"/>
      <c r="AX60" s="1248"/>
      <c r="AY60" s="1248"/>
      <c r="AZ60" s="1248"/>
      <c r="BA60" s="1248"/>
      <c r="BB60" s="1248"/>
      <c r="BC60" s="1248"/>
      <c r="BD60" s="1248"/>
      <c r="BE60" s="1248"/>
      <c r="BF60" s="1248"/>
      <c r="BG60" s="1248"/>
      <c r="BH60" s="1248"/>
      <c r="BI60" s="1248"/>
      <c r="BJ60" s="1248"/>
      <c r="BK60" s="1248"/>
      <c r="BL60" s="1248"/>
      <c r="BM60" s="1249"/>
      <c r="BN60" s="583"/>
    </row>
    <row r="61" spans="1:66" ht="20.100000000000001" customHeight="1" x14ac:dyDescent="0.15">
      <c r="A61" s="801"/>
      <c r="B61" s="1327" t="s">
        <v>468</v>
      </c>
      <c r="C61" s="1328"/>
      <c r="D61" s="1328"/>
      <c r="E61" s="1328"/>
      <c r="F61" s="1328"/>
      <c r="G61" s="1328"/>
      <c r="H61" s="1328"/>
      <c r="I61" s="1328"/>
      <c r="J61" s="1329"/>
      <c r="K61" s="1330">
        <f>IF(入力シート!E197="","",入力シート!E197)</f>
        <v>0</v>
      </c>
      <c r="L61" s="1331"/>
      <c r="M61" s="1331"/>
      <c r="N61" s="1331"/>
      <c r="O61" s="1331"/>
      <c r="P61" s="1325" t="s">
        <v>462</v>
      </c>
      <c r="Q61" s="1325"/>
      <c r="R61" s="1325"/>
      <c r="S61" s="798" t="s">
        <v>463</v>
      </c>
      <c r="T61" s="1325" t="s">
        <v>474</v>
      </c>
      <c r="U61" s="1325"/>
      <c r="V61" s="1325"/>
      <c r="W61" s="1332"/>
      <c r="X61" s="1332"/>
      <c r="Y61" s="1332"/>
      <c r="Z61" s="1332"/>
      <c r="AA61" s="1325" t="s">
        <v>475</v>
      </c>
      <c r="AB61" s="1325"/>
      <c r="AC61" s="1325"/>
      <c r="AD61" s="835" t="s">
        <v>461</v>
      </c>
      <c r="AE61" s="831"/>
      <c r="AF61" s="831"/>
      <c r="AG61" s="831"/>
      <c r="AH61" s="831"/>
      <c r="AI61" s="831"/>
      <c r="AJ61" s="831"/>
      <c r="AK61" s="831"/>
      <c r="AL61" s="831"/>
      <c r="AM61" s="831"/>
      <c r="AN61" s="831"/>
      <c r="AO61" s="831"/>
      <c r="AP61" s="831"/>
      <c r="AQ61" s="831"/>
      <c r="AR61" s="831"/>
      <c r="AS61" s="831"/>
      <c r="AT61" s="831"/>
      <c r="AU61" s="831"/>
      <c r="AV61" s="831"/>
      <c r="AW61" s="831"/>
      <c r="AX61" s="831"/>
      <c r="AY61" s="831"/>
      <c r="AZ61" s="831"/>
      <c r="BA61" s="831"/>
      <c r="BB61" s="831"/>
      <c r="BC61" s="831"/>
      <c r="BD61" s="831"/>
      <c r="BE61" s="831"/>
      <c r="BF61" s="831"/>
      <c r="BG61" s="831"/>
      <c r="BH61" s="831"/>
      <c r="BI61" s="831"/>
      <c r="BJ61" s="831"/>
      <c r="BK61" s="803"/>
      <c r="BL61" s="803"/>
      <c r="BM61" s="802"/>
      <c r="BN61" s="583"/>
    </row>
    <row r="62" spans="1:66" ht="20.100000000000001" customHeight="1" x14ac:dyDescent="0.15">
      <c r="A62" s="801"/>
      <c r="B62" s="1348" t="s">
        <v>476</v>
      </c>
      <c r="C62" s="1349"/>
      <c r="D62" s="1349"/>
      <c r="E62" s="1349"/>
      <c r="F62" s="1349"/>
      <c r="G62" s="1349"/>
      <c r="H62" s="1349"/>
      <c r="I62" s="1349"/>
      <c r="J62" s="1350"/>
      <c r="K62" s="1330">
        <f>IF(入力シート!E198="","",入力シート!E198)</f>
        <v>0</v>
      </c>
      <c r="L62" s="1331"/>
      <c r="M62" s="1331"/>
      <c r="N62" s="1331"/>
      <c r="O62" s="1331"/>
      <c r="P62" s="1325" t="s">
        <v>462</v>
      </c>
      <c r="Q62" s="1325"/>
      <c r="R62" s="1325"/>
      <c r="S62" s="798" t="s">
        <v>463</v>
      </c>
      <c r="T62" s="1325" t="s">
        <v>474</v>
      </c>
      <c r="U62" s="1325"/>
      <c r="V62" s="1325"/>
      <c r="W62" s="1332"/>
      <c r="X62" s="1332"/>
      <c r="Y62" s="1332"/>
      <c r="Z62" s="1332"/>
      <c r="AA62" s="1325" t="s">
        <v>475</v>
      </c>
      <c r="AB62" s="1325"/>
      <c r="AC62" s="1325"/>
      <c r="AD62" s="835" t="s">
        <v>461</v>
      </c>
      <c r="AE62" s="831"/>
      <c r="AF62" s="831"/>
      <c r="AG62" s="831"/>
      <c r="AH62" s="831"/>
      <c r="AI62" s="831"/>
      <c r="AJ62" s="831"/>
      <c r="AK62" s="831"/>
      <c r="AL62" s="831"/>
      <c r="AM62" s="831"/>
      <c r="AN62" s="831"/>
      <c r="AO62" s="831"/>
      <c r="AP62" s="831"/>
      <c r="AQ62" s="831"/>
      <c r="AR62" s="831"/>
      <c r="AS62" s="831"/>
      <c r="AT62" s="831"/>
      <c r="AU62" s="831"/>
      <c r="AV62" s="831"/>
      <c r="AW62" s="831"/>
      <c r="AX62" s="831"/>
      <c r="AY62" s="831"/>
      <c r="AZ62" s="831"/>
      <c r="BA62" s="831"/>
      <c r="BB62" s="831"/>
      <c r="BC62" s="831"/>
      <c r="BD62" s="831"/>
      <c r="BE62" s="831"/>
      <c r="BF62" s="831"/>
      <c r="BG62" s="831"/>
      <c r="BH62" s="831"/>
      <c r="BI62" s="831"/>
      <c r="BJ62" s="831"/>
      <c r="BK62" s="803"/>
      <c r="BL62" s="803"/>
      <c r="BM62" s="802"/>
      <c r="BN62" s="583"/>
    </row>
    <row r="63" spans="1:66" ht="20.100000000000001" customHeight="1" x14ac:dyDescent="0.15">
      <c r="A63" s="801"/>
      <c r="B63" s="1237" t="s">
        <v>477</v>
      </c>
      <c r="C63" s="1237"/>
      <c r="D63" s="1237"/>
      <c r="E63" s="1237"/>
      <c r="F63" s="1237"/>
      <c r="G63" s="1237"/>
      <c r="H63" s="1237"/>
      <c r="I63" s="1237"/>
      <c r="J63" s="1237"/>
      <c r="K63" s="1237"/>
      <c r="L63" s="1237"/>
      <c r="M63" s="1237"/>
      <c r="N63" s="1237"/>
      <c r="O63" s="1237"/>
      <c r="P63" s="1237"/>
      <c r="Q63" s="1237"/>
      <c r="R63" s="1237"/>
      <c r="S63" s="1237"/>
      <c r="T63" s="1237"/>
      <c r="U63" s="1237"/>
      <c r="V63" s="1237"/>
      <c r="W63" s="1237"/>
      <c r="X63" s="1237"/>
      <c r="Y63" s="1237"/>
      <c r="Z63" s="1237"/>
      <c r="AA63" s="1237"/>
      <c r="AB63" s="1206"/>
      <c r="AC63" s="1206"/>
      <c r="AD63" s="1206"/>
      <c r="AE63" s="1206"/>
      <c r="AF63" s="1206"/>
      <c r="AG63" s="1206"/>
      <c r="AH63" s="1206"/>
      <c r="AI63" s="1206"/>
      <c r="AJ63" s="1206"/>
      <c r="AK63" s="1206"/>
      <c r="AL63" s="1206"/>
      <c r="AM63" s="1206"/>
      <c r="AN63" s="1206"/>
      <c r="AO63" s="1206"/>
      <c r="AP63" s="1206"/>
      <c r="AQ63" s="1206"/>
      <c r="AR63" s="1206"/>
      <c r="AS63" s="1206"/>
      <c r="AT63" s="1206"/>
      <c r="AU63" s="1206"/>
      <c r="AV63" s="1206"/>
      <c r="AW63" s="1206"/>
      <c r="AX63" s="1206"/>
      <c r="AY63" s="1206"/>
      <c r="AZ63" s="1206"/>
      <c r="BA63" s="1206"/>
      <c r="BB63" s="1206"/>
      <c r="BC63" s="1206"/>
      <c r="BD63" s="1206"/>
      <c r="BE63" s="1206"/>
      <c r="BF63" s="1206"/>
      <c r="BG63" s="1206"/>
      <c r="BH63" s="1206"/>
      <c r="BI63" s="1206"/>
      <c r="BJ63" s="1206"/>
      <c r="BK63" s="1206"/>
      <c r="BL63" s="1206"/>
      <c r="BM63" s="802"/>
      <c r="BN63" s="583"/>
    </row>
    <row r="64" spans="1:66" ht="20.100000000000001" customHeight="1" x14ac:dyDescent="0.15">
      <c r="A64" s="801"/>
      <c r="B64" s="803"/>
      <c r="C64" s="803"/>
      <c r="D64" s="803"/>
      <c r="E64" s="803"/>
      <c r="F64" s="803"/>
      <c r="G64" s="803"/>
      <c r="H64" s="803"/>
      <c r="I64" s="803"/>
      <c r="J64" s="803"/>
      <c r="K64" s="803"/>
      <c r="L64" s="803"/>
      <c r="M64" s="803"/>
      <c r="N64" s="803"/>
      <c r="O64" s="803"/>
      <c r="P64" s="803"/>
      <c r="Q64" s="803"/>
      <c r="R64" s="803"/>
      <c r="S64" s="803"/>
      <c r="T64" s="803"/>
      <c r="U64" s="803"/>
      <c r="V64" s="803"/>
      <c r="W64" s="803"/>
      <c r="X64" s="803"/>
      <c r="Y64" s="803"/>
      <c r="Z64" s="803"/>
      <c r="AA64" s="803"/>
      <c r="AB64" s="803"/>
      <c r="AC64" s="803"/>
      <c r="AD64" s="803"/>
      <c r="AE64" s="803"/>
      <c r="AF64" s="803"/>
      <c r="AG64" s="803"/>
      <c r="AH64" s="803"/>
      <c r="AI64" s="803"/>
      <c r="AJ64" s="803"/>
      <c r="AK64" s="803"/>
      <c r="AL64" s="803"/>
      <c r="AM64" s="803"/>
      <c r="AN64" s="803"/>
      <c r="AO64" s="803"/>
      <c r="AP64" s="803"/>
      <c r="AQ64" s="803"/>
      <c r="AR64" s="803"/>
      <c r="AS64" s="803"/>
      <c r="AT64" s="803"/>
      <c r="AU64" s="803"/>
      <c r="AV64" s="803"/>
      <c r="AW64" s="803"/>
      <c r="AX64" s="803"/>
      <c r="AY64" s="803"/>
      <c r="AZ64" s="803"/>
      <c r="BA64" s="803"/>
      <c r="BB64" s="803"/>
      <c r="BC64" s="803"/>
      <c r="BD64" s="803"/>
      <c r="BE64" s="803"/>
      <c r="BF64" s="803"/>
      <c r="BG64" s="803"/>
      <c r="BH64" s="803"/>
      <c r="BI64" s="803"/>
      <c r="BJ64" s="803"/>
      <c r="BK64" s="803"/>
      <c r="BL64" s="803"/>
      <c r="BM64" s="802"/>
      <c r="BN64" s="583"/>
    </row>
    <row r="65" spans="1:66" ht="20.100000000000001" customHeight="1" x14ac:dyDescent="0.15">
      <c r="A65" s="1247" t="s">
        <v>478</v>
      </c>
      <c r="B65" s="1248"/>
      <c r="C65" s="1248"/>
      <c r="D65" s="1248"/>
      <c r="E65" s="1248"/>
      <c r="F65" s="1248"/>
      <c r="G65" s="1248"/>
      <c r="H65" s="1248"/>
      <c r="I65" s="1248"/>
      <c r="J65" s="1248"/>
      <c r="K65" s="1248"/>
      <c r="L65" s="1248"/>
      <c r="M65" s="1248"/>
      <c r="N65" s="1248"/>
      <c r="O65" s="1248"/>
      <c r="P65" s="1248"/>
      <c r="Q65" s="1248"/>
      <c r="R65" s="1248"/>
      <c r="S65" s="1248"/>
      <c r="T65" s="1248"/>
      <c r="U65" s="1248"/>
      <c r="V65" s="1248"/>
      <c r="W65" s="1248"/>
      <c r="X65" s="1248"/>
      <c r="Y65" s="1248"/>
      <c r="Z65" s="1248"/>
      <c r="AA65" s="1248"/>
      <c r="AB65" s="1248"/>
      <c r="AC65" s="1248"/>
      <c r="AD65" s="1248"/>
      <c r="AE65" s="1248"/>
      <c r="AF65" s="1248"/>
      <c r="AG65" s="1248"/>
      <c r="AH65" s="1248"/>
      <c r="AI65" s="1248"/>
      <c r="AJ65" s="1248"/>
      <c r="AK65" s="1248"/>
      <c r="AL65" s="1248"/>
      <c r="AM65" s="1248"/>
      <c r="AN65" s="1248"/>
      <c r="AO65" s="1248"/>
      <c r="AP65" s="1248"/>
      <c r="AQ65" s="1248"/>
      <c r="AR65" s="1248"/>
      <c r="AS65" s="1248"/>
      <c r="AT65" s="1248"/>
      <c r="AU65" s="1248"/>
      <c r="AV65" s="1248"/>
      <c r="AW65" s="1248"/>
      <c r="AX65" s="1248"/>
      <c r="AY65" s="1248"/>
      <c r="AZ65" s="1248"/>
      <c r="BA65" s="1248"/>
      <c r="BB65" s="1248"/>
      <c r="BC65" s="1248"/>
      <c r="BD65" s="1248"/>
      <c r="BE65" s="1248"/>
      <c r="BF65" s="1248"/>
      <c r="BG65" s="1248"/>
      <c r="BH65" s="1248"/>
      <c r="BI65" s="1248"/>
      <c r="BJ65" s="1248"/>
      <c r="BK65" s="1248"/>
      <c r="BL65" s="1248"/>
      <c r="BM65" s="1249"/>
      <c r="BN65" s="583"/>
    </row>
    <row r="66" spans="1:66" ht="20.100000000000001" customHeight="1" x14ac:dyDescent="0.15">
      <c r="A66" s="801"/>
      <c r="B66" s="1326" t="s">
        <v>479</v>
      </c>
      <c r="C66" s="1326"/>
      <c r="D66" s="1326"/>
      <c r="E66" s="1326"/>
      <c r="F66" s="1326"/>
      <c r="G66" s="1326"/>
      <c r="H66" s="1326"/>
      <c r="I66" s="1326"/>
      <c r="J66" s="1326"/>
      <c r="K66" s="1326"/>
      <c r="L66" s="1326"/>
      <c r="M66" s="1326"/>
      <c r="N66" s="1326"/>
      <c r="O66" s="1326"/>
      <c r="P66" s="1326"/>
      <c r="Q66" s="1326"/>
      <c r="R66" s="1326"/>
      <c r="S66" s="1326"/>
      <c r="T66" s="1326"/>
      <c r="U66" s="1326"/>
      <c r="V66" s="1326"/>
      <c r="W66" s="1326"/>
      <c r="X66" s="1326"/>
      <c r="Y66" s="1326"/>
      <c r="Z66" s="1326"/>
      <c r="AA66" s="1326"/>
      <c r="AB66" s="1326"/>
      <c r="AC66" s="1326"/>
      <c r="AD66" s="1326"/>
      <c r="AE66" s="1326"/>
      <c r="AF66" s="1326"/>
      <c r="AG66" s="1326"/>
      <c r="AH66" s="1326"/>
      <c r="AI66" s="1326"/>
      <c r="AJ66" s="1326"/>
      <c r="AK66" s="1326"/>
      <c r="AL66" s="1326"/>
      <c r="AM66" s="1326"/>
      <c r="AN66" s="1326"/>
      <c r="AO66" s="1326"/>
      <c r="AP66" s="1326"/>
      <c r="AQ66" s="1326"/>
      <c r="AR66" s="1326"/>
      <c r="AS66" s="1326"/>
      <c r="AT66" s="1326"/>
      <c r="AU66" s="1326"/>
      <c r="AV66" s="1326"/>
      <c r="AW66" s="1326"/>
      <c r="AX66" s="1326"/>
      <c r="AY66" s="1326"/>
      <c r="AZ66" s="1326"/>
      <c r="BA66" s="1326"/>
      <c r="BB66" s="1326"/>
      <c r="BC66" s="1326"/>
      <c r="BD66" s="1326"/>
      <c r="BE66" s="1326"/>
      <c r="BF66" s="1326"/>
      <c r="BG66" s="1326"/>
      <c r="BH66" s="1326"/>
      <c r="BI66" s="1326"/>
      <c r="BJ66" s="1326"/>
      <c r="BK66" s="1326"/>
      <c r="BL66" s="1326"/>
      <c r="BM66" s="802"/>
      <c r="BN66" s="583"/>
    </row>
    <row r="67" spans="1:66" ht="20.100000000000001" customHeight="1" x14ac:dyDescent="0.15">
      <c r="A67" s="801"/>
      <c r="B67" s="1335" t="s">
        <v>480</v>
      </c>
      <c r="C67" s="1335"/>
      <c r="D67" s="1335"/>
      <c r="E67" s="1335"/>
      <c r="F67" s="1335"/>
      <c r="G67" s="1335"/>
      <c r="H67" s="1335"/>
      <c r="I67" s="1335"/>
      <c r="J67" s="1335"/>
      <c r="K67" s="1335"/>
      <c r="L67" s="1335"/>
      <c r="M67" s="1335"/>
      <c r="N67" s="1335"/>
      <c r="O67" s="1335"/>
      <c r="P67" s="1335"/>
      <c r="Q67" s="1335"/>
      <c r="R67" s="1335"/>
      <c r="S67" s="1335"/>
      <c r="T67" s="1335"/>
      <c r="U67" s="1335"/>
      <c r="V67" s="1335"/>
      <c r="W67" s="1335"/>
      <c r="X67" s="1335"/>
      <c r="Y67" s="1335"/>
      <c r="Z67" s="1335"/>
      <c r="AA67" s="1335"/>
      <c r="AB67" s="1335"/>
      <c r="AC67" s="1335"/>
      <c r="AD67" s="1335"/>
      <c r="AE67" s="1335"/>
      <c r="AF67" s="1335"/>
      <c r="AG67" s="1335"/>
      <c r="AH67" s="1335"/>
      <c r="AI67" s="1335"/>
      <c r="AJ67" s="1335"/>
      <c r="AK67" s="1335"/>
      <c r="AL67" s="1335"/>
      <c r="AM67" s="1335"/>
      <c r="AN67" s="1335"/>
      <c r="AO67" s="1335"/>
      <c r="AP67" s="1335"/>
      <c r="AQ67" s="1335"/>
      <c r="AR67" s="1335"/>
      <c r="AS67" s="1335"/>
      <c r="AT67" s="1335"/>
      <c r="AU67" s="1335"/>
      <c r="AV67" s="1335"/>
      <c r="AW67" s="1335"/>
      <c r="AX67" s="1335"/>
      <c r="AY67" s="1335"/>
      <c r="AZ67" s="1335"/>
      <c r="BA67" s="1335"/>
      <c r="BB67" s="1335"/>
      <c r="BC67" s="1335"/>
      <c r="BD67" s="1335"/>
      <c r="BE67" s="1335"/>
      <c r="BF67" s="1335"/>
      <c r="BG67" s="1335"/>
      <c r="BH67" s="1335"/>
      <c r="BI67" s="1335"/>
      <c r="BJ67" s="1335"/>
      <c r="BK67" s="1335"/>
      <c r="BL67" s="1335"/>
      <c r="BM67" s="802"/>
      <c r="BN67" s="583"/>
    </row>
    <row r="68" spans="1:66" ht="20.100000000000001" customHeight="1" x14ac:dyDescent="0.15">
      <c r="A68" s="801"/>
      <c r="B68" s="1336" t="s">
        <v>481</v>
      </c>
      <c r="C68" s="1337"/>
      <c r="D68" s="1337"/>
      <c r="E68" s="1337"/>
      <c r="F68" s="1337"/>
      <c r="G68" s="1338"/>
      <c r="H68" s="1351" t="str">
        <f>入力シート!E73</f>
        <v>✓</v>
      </c>
      <c r="I68" s="1352"/>
      <c r="J68" s="836" t="s">
        <v>1117</v>
      </c>
      <c r="K68" s="836"/>
      <c r="L68" s="837"/>
      <c r="M68" s="837"/>
      <c r="N68" s="837"/>
      <c r="O68" s="837"/>
      <c r="P68" s="837"/>
      <c r="Q68" s="837"/>
      <c r="R68" s="837"/>
      <c r="S68" s="837"/>
      <c r="T68" s="838"/>
      <c r="U68" s="838"/>
      <c r="V68" s="838"/>
      <c r="W68" s="838"/>
      <c r="X68" s="838"/>
      <c r="Y68" s="838"/>
      <c r="Z68" s="838"/>
      <c r="AA68" s="838"/>
      <c r="AB68" s="838"/>
      <c r="AC68" s="838"/>
      <c r="AD68" s="838"/>
      <c r="AE68" s="838"/>
      <c r="AF68" s="838"/>
      <c r="AG68" s="838"/>
      <c r="AH68" s="838"/>
      <c r="AI68" s="838"/>
      <c r="AJ68" s="838"/>
      <c r="AK68" s="838"/>
      <c r="AL68" s="838"/>
      <c r="AM68" s="838"/>
      <c r="AN68" s="838"/>
      <c r="AO68" s="838"/>
      <c r="AP68" s="838"/>
      <c r="AQ68" s="838"/>
      <c r="AR68" s="838"/>
      <c r="AS68" s="838"/>
      <c r="AT68" s="838"/>
      <c r="AU68" s="838"/>
      <c r="AV68" s="838"/>
      <c r="AW68" s="838"/>
      <c r="AX68" s="838"/>
      <c r="AY68" s="838"/>
      <c r="AZ68" s="838"/>
      <c r="BA68" s="838"/>
      <c r="BB68" s="838"/>
      <c r="BC68" s="838"/>
      <c r="BD68" s="838"/>
      <c r="BE68" s="838"/>
      <c r="BF68" s="838"/>
      <c r="BG68" s="838"/>
      <c r="BH68" s="838"/>
      <c r="BI68" s="838"/>
      <c r="BJ68" s="838"/>
      <c r="BK68" s="838"/>
      <c r="BL68" s="839"/>
      <c r="BM68" s="802"/>
      <c r="BN68" s="583"/>
    </row>
    <row r="69" spans="1:66" ht="20.100000000000001" customHeight="1" x14ac:dyDescent="0.15">
      <c r="A69" s="801"/>
      <c r="B69" s="1339"/>
      <c r="C69" s="1340"/>
      <c r="D69" s="1340"/>
      <c r="E69" s="1340"/>
      <c r="F69" s="1340"/>
      <c r="G69" s="1341"/>
      <c r="H69" s="840"/>
      <c r="I69" s="841"/>
      <c r="J69" s="1345"/>
      <c r="K69" s="1345"/>
      <c r="L69" s="1345"/>
      <c r="M69" s="1345"/>
      <c r="N69" s="1345"/>
      <c r="O69" s="1345"/>
      <c r="P69" s="1345"/>
      <c r="Q69" s="1345"/>
      <c r="R69" s="1345"/>
      <c r="S69" s="1345"/>
      <c r="T69" s="1345"/>
      <c r="U69" s="1345"/>
      <c r="V69" s="1345"/>
      <c r="W69" s="1345"/>
      <c r="X69" s="1345"/>
      <c r="Y69" s="1345"/>
      <c r="Z69" s="1345"/>
      <c r="AA69" s="1345"/>
      <c r="AB69" s="1345"/>
      <c r="AC69" s="1345"/>
      <c r="AD69" s="1345"/>
      <c r="AE69" s="1345"/>
      <c r="AF69" s="1345"/>
      <c r="AG69" s="1345"/>
      <c r="AH69" s="1345"/>
      <c r="AI69" s="1345"/>
      <c r="AJ69" s="1345"/>
      <c r="AK69" s="1345"/>
      <c r="AL69" s="1345"/>
      <c r="AM69" s="1345"/>
      <c r="AN69" s="1345"/>
      <c r="AO69" s="1345"/>
      <c r="AP69" s="1345"/>
      <c r="AQ69" s="1345"/>
      <c r="AR69" s="1345"/>
      <c r="AS69" s="1345"/>
      <c r="AT69" s="1345"/>
      <c r="AU69" s="1345"/>
      <c r="AV69" s="1345"/>
      <c r="AW69" s="1345"/>
      <c r="AX69" s="1345"/>
      <c r="AY69" s="1345"/>
      <c r="AZ69" s="1345"/>
      <c r="BA69" s="1345"/>
      <c r="BB69" s="1345"/>
      <c r="BC69" s="1345"/>
      <c r="BD69" s="1345"/>
      <c r="BE69" s="1345"/>
      <c r="BF69" s="1345"/>
      <c r="BG69" s="1345"/>
      <c r="BH69" s="1345"/>
      <c r="BI69" s="1345"/>
      <c r="BJ69" s="1345"/>
      <c r="BK69" s="1345"/>
      <c r="BL69" s="842"/>
      <c r="BM69" s="802"/>
      <c r="BN69" s="583"/>
    </row>
    <row r="70" spans="1:66" ht="20.100000000000001" customHeight="1" x14ac:dyDescent="0.15">
      <c r="A70" s="801"/>
      <c r="B70" s="1339"/>
      <c r="C70" s="1340"/>
      <c r="D70" s="1340"/>
      <c r="E70" s="1340"/>
      <c r="F70" s="1340"/>
      <c r="G70" s="1341"/>
      <c r="H70" s="840"/>
      <c r="I70" s="841"/>
      <c r="J70" s="843"/>
      <c r="K70" s="843"/>
      <c r="L70" s="843"/>
      <c r="M70" s="843"/>
      <c r="N70" s="843"/>
      <c r="O70" s="843"/>
      <c r="P70" s="843"/>
      <c r="Q70" s="843"/>
      <c r="R70" s="843"/>
      <c r="S70" s="843"/>
      <c r="T70" s="843"/>
      <c r="U70" s="843"/>
      <c r="V70" s="843"/>
      <c r="W70" s="843"/>
      <c r="X70" s="843"/>
      <c r="Y70" s="843"/>
      <c r="Z70" s="843"/>
      <c r="AA70" s="843"/>
      <c r="AB70" s="843"/>
      <c r="AC70" s="843"/>
      <c r="AD70" s="843"/>
      <c r="AE70" s="843"/>
      <c r="AF70" s="843"/>
      <c r="AG70" s="843"/>
      <c r="AH70" s="843"/>
      <c r="AI70" s="843"/>
      <c r="AJ70" s="843"/>
      <c r="AK70" s="843"/>
      <c r="AL70" s="843"/>
      <c r="AM70" s="843"/>
      <c r="AN70" s="843"/>
      <c r="AO70" s="843"/>
      <c r="AP70" s="843"/>
      <c r="AQ70" s="843"/>
      <c r="AR70" s="843"/>
      <c r="AS70" s="843"/>
      <c r="AT70" s="843"/>
      <c r="AU70" s="843"/>
      <c r="AV70" s="843"/>
      <c r="AW70" s="843"/>
      <c r="AX70" s="843"/>
      <c r="AY70" s="843"/>
      <c r="AZ70" s="843"/>
      <c r="BA70" s="843"/>
      <c r="BB70" s="843"/>
      <c r="BC70" s="843"/>
      <c r="BD70" s="843"/>
      <c r="BE70" s="843"/>
      <c r="BF70" s="843"/>
      <c r="BG70" s="843"/>
      <c r="BH70" s="843"/>
      <c r="BI70" s="843"/>
      <c r="BJ70" s="843"/>
      <c r="BK70" s="843"/>
      <c r="BL70" s="842"/>
      <c r="BM70" s="802"/>
      <c r="BN70" s="583"/>
    </row>
    <row r="71" spans="1:66" ht="20.100000000000001" customHeight="1" x14ac:dyDescent="0.15">
      <c r="A71" s="801"/>
      <c r="B71" s="1339"/>
      <c r="C71" s="1340"/>
      <c r="D71" s="1340"/>
      <c r="E71" s="1340"/>
      <c r="F71" s="1340"/>
      <c r="G71" s="1341"/>
      <c r="H71" s="840"/>
      <c r="I71" s="841"/>
      <c r="J71" s="843"/>
      <c r="K71" s="843"/>
      <c r="L71" s="843"/>
      <c r="M71" s="843"/>
      <c r="N71" s="843"/>
      <c r="O71" s="843"/>
      <c r="P71" s="843"/>
      <c r="Q71" s="843"/>
      <c r="R71" s="843"/>
      <c r="S71" s="843"/>
      <c r="T71" s="843"/>
      <c r="U71" s="843"/>
      <c r="V71" s="843"/>
      <c r="W71" s="843"/>
      <c r="X71" s="843"/>
      <c r="Y71" s="843"/>
      <c r="Z71" s="843"/>
      <c r="AA71" s="843"/>
      <c r="AB71" s="843"/>
      <c r="AC71" s="843"/>
      <c r="AD71" s="843"/>
      <c r="AE71" s="843"/>
      <c r="AF71" s="843"/>
      <c r="AG71" s="843"/>
      <c r="AH71" s="843"/>
      <c r="AI71" s="843"/>
      <c r="AJ71" s="843"/>
      <c r="AK71" s="843"/>
      <c r="AL71" s="843"/>
      <c r="AM71" s="843"/>
      <c r="AN71" s="843"/>
      <c r="AO71" s="843"/>
      <c r="AP71" s="843"/>
      <c r="AQ71" s="843"/>
      <c r="AR71" s="843"/>
      <c r="AS71" s="843"/>
      <c r="AT71" s="843"/>
      <c r="AU71" s="843"/>
      <c r="AV71" s="843"/>
      <c r="AW71" s="843"/>
      <c r="AX71" s="843"/>
      <c r="AY71" s="843"/>
      <c r="AZ71" s="843"/>
      <c r="BA71" s="843"/>
      <c r="BB71" s="843"/>
      <c r="BC71" s="843"/>
      <c r="BD71" s="843"/>
      <c r="BE71" s="843"/>
      <c r="BF71" s="843"/>
      <c r="BG71" s="843"/>
      <c r="BH71" s="843"/>
      <c r="BI71" s="843"/>
      <c r="BJ71" s="843"/>
      <c r="BK71" s="843"/>
      <c r="BL71" s="842"/>
      <c r="BM71" s="802"/>
      <c r="BN71" s="583"/>
    </row>
    <row r="72" spans="1:66" ht="20.100000000000001" customHeight="1" x14ac:dyDescent="0.15">
      <c r="A72" s="801"/>
      <c r="B72" s="1339"/>
      <c r="C72" s="1340"/>
      <c r="D72" s="1340"/>
      <c r="E72" s="1340"/>
      <c r="F72" s="1340"/>
      <c r="G72" s="1341"/>
      <c r="H72" s="840"/>
      <c r="I72" s="841"/>
      <c r="J72" s="843"/>
      <c r="K72" s="843"/>
      <c r="L72" s="843"/>
      <c r="M72" s="843"/>
      <c r="N72" s="843"/>
      <c r="O72" s="843"/>
      <c r="P72" s="843"/>
      <c r="Q72" s="843"/>
      <c r="R72" s="843"/>
      <c r="S72" s="843"/>
      <c r="T72" s="843"/>
      <c r="U72" s="843"/>
      <c r="V72" s="843"/>
      <c r="W72" s="843"/>
      <c r="X72" s="843"/>
      <c r="Y72" s="843"/>
      <c r="Z72" s="843"/>
      <c r="AA72" s="843"/>
      <c r="AB72" s="843"/>
      <c r="AC72" s="843"/>
      <c r="AD72" s="843"/>
      <c r="AE72" s="843"/>
      <c r="AF72" s="843"/>
      <c r="AG72" s="843"/>
      <c r="AH72" s="843"/>
      <c r="AI72" s="843"/>
      <c r="AJ72" s="843"/>
      <c r="AK72" s="843"/>
      <c r="AL72" s="843"/>
      <c r="AM72" s="843"/>
      <c r="AN72" s="843"/>
      <c r="AO72" s="843"/>
      <c r="AP72" s="843"/>
      <c r="AQ72" s="843"/>
      <c r="AR72" s="843"/>
      <c r="AS72" s="843"/>
      <c r="AT72" s="843"/>
      <c r="AU72" s="843"/>
      <c r="AV72" s="843"/>
      <c r="AW72" s="843"/>
      <c r="AX72" s="843"/>
      <c r="AY72" s="843"/>
      <c r="AZ72" s="843"/>
      <c r="BA72" s="843"/>
      <c r="BB72" s="843"/>
      <c r="BC72" s="843"/>
      <c r="BD72" s="843"/>
      <c r="BE72" s="843"/>
      <c r="BF72" s="843"/>
      <c r="BG72" s="843"/>
      <c r="BH72" s="843"/>
      <c r="BI72" s="843"/>
      <c r="BJ72" s="843"/>
      <c r="BK72" s="843"/>
      <c r="BL72" s="842"/>
      <c r="BM72" s="802"/>
      <c r="BN72" s="583"/>
    </row>
    <row r="73" spans="1:66" ht="20.100000000000001" customHeight="1" x14ac:dyDescent="0.15">
      <c r="A73" s="801"/>
      <c r="B73" s="1339"/>
      <c r="C73" s="1340"/>
      <c r="D73" s="1340"/>
      <c r="E73" s="1340"/>
      <c r="F73" s="1340"/>
      <c r="G73" s="1341"/>
      <c r="H73" s="840"/>
      <c r="I73" s="841"/>
      <c r="J73" s="844"/>
      <c r="K73" s="844"/>
      <c r="L73" s="844"/>
      <c r="M73" s="844"/>
      <c r="N73" s="844"/>
      <c r="O73" s="844"/>
      <c r="P73" s="844"/>
      <c r="Q73" s="844"/>
      <c r="R73" s="844"/>
      <c r="S73" s="844"/>
      <c r="T73" s="844"/>
      <c r="U73" s="844"/>
      <c r="V73" s="844"/>
      <c r="W73" s="844"/>
      <c r="X73" s="844"/>
      <c r="Y73" s="844"/>
      <c r="Z73" s="844"/>
      <c r="AA73" s="844"/>
      <c r="AB73" s="844"/>
      <c r="AC73" s="844"/>
      <c r="AD73" s="844"/>
      <c r="AE73" s="844"/>
      <c r="AF73" s="844"/>
      <c r="AG73" s="844"/>
      <c r="AH73" s="844"/>
      <c r="AI73" s="844"/>
      <c r="AJ73" s="844"/>
      <c r="AK73" s="844"/>
      <c r="AL73" s="844"/>
      <c r="AM73" s="844"/>
      <c r="AN73" s="844"/>
      <c r="AO73" s="844"/>
      <c r="AP73" s="844"/>
      <c r="AQ73" s="844"/>
      <c r="AR73" s="844"/>
      <c r="AS73" s="844"/>
      <c r="AT73" s="844"/>
      <c r="AU73" s="844"/>
      <c r="AV73" s="844"/>
      <c r="AW73" s="844"/>
      <c r="AX73" s="844"/>
      <c r="AY73" s="844"/>
      <c r="AZ73" s="844"/>
      <c r="BA73" s="844"/>
      <c r="BB73" s="844"/>
      <c r="BC73" s="844"/>
      <c r="BD73" s="844"/>
      <c r="BE73" s="844"/>
      <c r="BF73" s="844"/>
      <c r="BG73" s="844"/>
      <c r="BH73" s="844"/>
      <c r="BI73" s="844"/>
      <c r="BJ73" s="844"/>
      <c r="BK73" s="844"/>
      <c r="BL73" s="842"/>
      <c r="BM73" s="802"/>
      <c r="BN73" s="583"/>
    </row>
    <row r="74" spans="1:66" ht="20.100000000000001" customHeight="1" x14ac:dyDescent="0.15">
      <c r="A74" s="801"/>
      <c r="B74" s="1342"/>
      <c r="C74" s="1343"/>
      <c r="D74" s="1343"/>
      <c r="E74" s="1343"/>
      <c r="F74" s="1343"/>
      <c r="G74" s="1344"/>
      <c r="H74" s="845" t="s">
        <v>482</v>
      </c>
      <c r="I74" s="846"/>
      <c r="J74" s="846"/>
      <c r="K74" s="846"/>
      <c r="L74" s="846"/>
      <c r="M74" s="846"/>
      <c r="N74" s="846"/>
      <c r="O74" s="846"/>
      <c r="P74" s="846"/>
      <c r="Q74" s="846"/>
      <c r="R74" s="846"/>
      <c r="S74" s="847"/>
      <c r="T74" s="847"/>
      <c r="U74" s="1346" t="str">
        <f>IF(入力シート!E74="","",入力シート!E74)</f>
        <v>選択してください</v>
      </c>
      <c r="V74" s="1346"/>
      <c r="W74" s="1346"/>
      <c r="X74" s="1346"/>
      <c r="Y74" s="1346"/>
      <c r="Z74" s="1346"/>
      <c r="AA74" s="1346"/>
      <c r="AB74" s="1346"/>
      <c r="AC74" s="1346"/>
      <c r="AD74" s="1346"/>
      <c r="AE74" s="1346"/>
      <c r="AF74" s="1346"/>
      <c r="AG74" s="1346"/>
      <c r="AH74" s="1346"/>
      <c r="AI74" s="1346"/>
      <c r="AJ74" s="1346"/>
      <c r="AK74" s="1346"/>
      <c r="AL74" s="1346"/>
      <c r="AM74" s="1346"/>
      <c r="AN74" s="1346"/>
      <c r="AO74" s="1346"/>
      <c r="AP74" s="1346"/>
      <c r="AQ74" s="1346"/>
      <c r="AR74" s="1346"/>
      <c r="AS74" s="1346"/>
      <c r="AT74" s="1346"/>
      <c r="AU74" s="1346"/>
      <c r="AV74" s="1346"/>
      <c r="AW74" s="1346"/>
      <c r="AX74" s="1346"/>
      <c r="AY74" s="1346"/>
      <c r="AZ74" s="1346"/>
      <c r="BA74" s="1346"/>
      <c r="BB74" s="1346"/>
      <c r="BC74" s="1346"/>
      <c r="BD74" s="1346"/>
      <c r="BE74" s="1346"/>
      <c r="BF74" s="1346"/>
      <c r="BG74" s="1346"/>
      <c r="BH74" s="1346"/>
      <c r="BI74" s="1346"/>
      <c r="BJ74" s="1346"/>
      <c r="BK74" s="1346"/>
      <c r="BL74" s="1347"/>
      <c r="BM74" s="802"/>
      <c r="BN74" s="583"/>
    </row>
    <row r="75" spans="1:66" ht="20.100000000000001" customHeight="1" thickBot="1" x14ac:dyDescent="0.2">
      <c r="A75" s="848"/>
      <c r="B75" s="849"/>
      <c r="C75" s="849"/>
      <c r="D75" s="849"/>
      <c r="E75" s="849"/>
      <c r="F75" s="849"/>
      <c r="G75" s="849"/>
      <c r="H75" s="849"/>
      <c r="I75" s="849"/>
      <c r="J75" s="849"/>
      <c r="K75" s="849"/>
      <c r="L75" s="849"/>
      <c r="M75" s="849"/>
      <c r="N75" s="849"/>
      <c r="O75" s="849"/>
      <c r="P75" s="849"/>
      <c r="Q75" s="849"/>
      <c r="R75" s="849"/>
      <c r="S75" s="849"/>
      <c r="T75" s="849"/>
      <c r="U75" s="849"/>
      <c r="V75" s="849"/>
      <c r="W75" s="849"/>
      <c r="X75" s="849"/>
      <c r="Y75" s="849"/>
      <c r="Z75" s="849"/>
      <c r="AA75" s="849"/>
      <c r="AB75" s="849"/>
      <c r="AC75" s="849"/>
      <c r="AD75" s="849"/>
      <c r="AE75" s="849"/>
      <c r="AF75" s="849"/>
      <c r="AG75" s="849"/>
      <c r="AH75" s="849"/>
      <c r="AI75" s="849"/>
      <c r="AJ75" s="849"/>
      <c r="AK75" s="849"/>
      <c r="AL75" s="849"/>
      <c r="AM75" s="849"/>
      <c r="AN75" s="849"/>
      <c r="AO75" s="849"/>
      <c r="AP75" s="849"/>
      <c r="AQ75" s="849"/>
      <c r="AR75" s="849"/>
      <c r="AS75" s="849"/>
      <c r="AT75" s="849"/>
      <c r="AU75" s="849"/>
      <c r="AV75" s="849"/>
      <c r="AW75" s="849"/>
      <c r="AX75" s="849"/>
      <c r="AY75" s="849"/>
      <c r="AZ75" s="849"/>
      <c r="BA75" s="849"/>
      <c r="BB75" s="849"/>
      <c r="BC75" s="849"/>
      <c r="BD75" s="849"/>
      <c r="BE75" s="849"/>
      <c r="BF75" s="849"/>
      <c r="BG75" s="849"/>
      <c r="BH75" s="849"/>
      <c r="BI75" s="849"/>
      <c r="BJ75" s="849"/>
      <c r="BK75" s="849"/>
      <c r="BL75" s="849"/>
      <c r="BM75" s="850"/>
    </row>
    <row r="76" spans="1:66" x14ac:dyDescent="0.15">
      <c r="AK76" s="361"/>
    </row>
    <row r="77" spans="1:66" x14ac:dyDescent="0.15">
      <c r="AK77" s="361"/>
    </row>
  </sheetData>
  <sheetProtection algorithmName="SHA-512" hashValue="it+Vp91El3/P8qXiQ/ev20n17yalzM1hOiqcdLjOXkNW4T1udZo8UtuajLWgn3SzcubBAq7zCQZ9NuZsjrDk6Q==" saltValue="R2u1B9FEijPFQfPrcQ5rQA==" spinCount="100000" sheet="1" objects="1" scenarios="1"/>
  <mergeCells count="151">
    <mergeCell ref="B67:BL67"/>
    <mergeCell ref="B68:G74"/>
    <mergeCell ref="J69:BK69"/>
    <mergeCell ref="U74:BL74"/>
    <mergeCell ref="B58:BL58"/>
    <mergeCell ref="A60:BM60"/>
    <mergeCell ref="B62:J62"/>
    <mergeCell ref="K62:O62"/>
    <mergeCell ref="P62:R62"/>
    <mergeCell ref="T62:V62"/>
    <mergeCell ref="W62:Z62"/>
    <mergeCell ref="AA62:AC62"/>
    <mergeCell ref="H68:I68"/>
    <mergeCell ref="BH55:BI55"/>
    <mergeCell ref="B56:Z56"/>
    <mergeCell ref="AA56:BL56"/>
    <mergeCell ref="W54:AA54"/>
    <mergeCell ref="AA61:AC61"/>
    <mergeCell ref="B66:BL66"/>
    <mergeCell ref="B63:BL63"/>
    <mergeCell ref="A65:BM65"/>
    <mergeCell ref="B61:J61"/>
    <mergeCell ref="K61:O61"/>
    <mergeCell ref="P61:R61"/>
    <mergeCell ref="T61:V61"/>
    <mergeCell ref="W61:Z61"/>
    <mergeCell ref="BH54:BI54"/>
    <mergeCell ref="B57:BL57"/>
    <mergeCell ref="B54:J54"/>
    <mergeCell ref="W55:AA55"/>
    <mergeCell ref="AF55:AG55"/>
    <mergeCell ref="AK55:AO55"/>
    <mergeCell ref="AT55:AU55"/>
    <mergeCell ref="AY55:BC55"/>
    <mergeCell ref="R48:S48"/>
    <mergeCell ref="W48:AA48"/>
    <mergeCell ref="AF48:AG48"/>
    <mergeCell ref="AK48:AO48"/>
    <mergeCell ref="AF54:AG54"/>
    <mergeCell ref="AK54:AO54"/>
    <mergeCell ref="AT54:AU54"/>
    <mergeCell ref="AY54:BC54"/>
    <mergeCell ref="B53:J53"/>
    <mergeCell ref="W53:AA53"/>
    <mergeCell ref="AF53:AG53"/>
    <mergeCell ref="AK53:AO53"/>
    <mergeCell ref="AT53:AU53"/>
    <mergeCell ref="AY53:BC53"/>
    <mergeCell ref="H47:Q47"/>
    <mergeCell ref="R47:S47"/>
    <mergeCell ref="W47:AA47"/>
    <mergeCell ref="AF47:AG47"/>
    <mergeCell ref="AK47:AO47"/>
    <mergeCell ref="AT47:AU47"/>
    <mergeCell ref="AY47:BC47"/>
    <mergeCell ref="BH47:BI47"/>
    <mergeCell ref="BH53:BI53"/>
    <mergeCell ref="A52:BM52"/>
    <mergeCell ref="AT48:AU48"/>
    <mergeCell ref="AY48:BC48"/>
    <mergeCell ref="BH48:BI48"/>
    <mergeCell ref="B48:G48"/>
    <mergeCell ref="H49:Q49"/>
    <mergeCell ref="R49:S49"/>
    <mergeCell ref="W49:AA49"/>
    <mergeCell ref="AF49:AG49"/>
    <mergeCell ref="AK49:AO49"/>
    <mergeCell ref="AT49:AU49"/>
    <mergeCell ref="AY49:BC49"/>
    <mergeCell ref="BH49:BI49"/>
    <mergeCell ref="B50:BL50"/>
    <mergeCell ref="H48:Q48"/>
    <mergeCell ref="B46:G46"/>
    <mergeCell ref="H46:Q46"/>
    <mergeCell ref="R46:S46"/>
    <mergeCell ref="W46:AA46"/>
    <mergeCell ref="AF46:AG46"/>
    <mergeCell ref="AK46:AO46"/>
    <mergeCell ref="B42:BL42"/>
    <mergeCell ref="B43:BL43"/>
    <mergeCell ref="A45:BM45"/>
    <mergeCell ref="AT46:AU46"/>
    <mergeCell ref="AY46:BC46"/>
    <mergeCell ref="BH46:BI46"/>
    <mergeCell ref="B37:BL37"/>
    <mergeCell ref="B38:BL38"/>
    <mergeCell ref="B39:BL39"/>
    <mergeCell ref="B40:BL40"/>
    <mergeCell ref="B41:BL41"/>
    <mergeCell ref="B33:BL33"/>
    <mergeCell ref="B34:BL34"/>
    <mergeCell ref="B35:BL35"/>
    <mergeCell ref="B36:BL36"/>
    <mergeCell ref="C32:M32"/>
    <mergeCell ref="N32:AF32"/>
    <mergeCell ref="AI32:AS32"/>
    <mergeCell ref="AT32:BL32"/>
    <mergeCell ref="N30:AF30"/>
    <mergeCell ref="AT30:BL30"/>
    <mergeCell ref="C31:M31"/>
    <mergeCell ref="N31:AF31"/>
    <mergeCell ref="AI31:AS31"/>
    <mergeCell ref="AT31:BL31"/>
    <mergeCell ref="B30:M30"/>
    <mergeCell ref="AH30:AS30"/>
    <mergeCell ref="C25:M26"/>
    <mergeCell ref="N25:AF26"/>
    <mergeCell ref="AI25:AS26"/>
    <mergeCell ref="AT25:BL26"/>
    <mergeCell ref="C27:M27"/>
    <mergeCell ref="N27:AF27"/>
    <mergeCell ref="AI27:AS27"/>
    <mergeCell ref="AT27:BL27"/>
    <mergeCell ref="N23:AF23"/>
    <mergeCell ref="AT23:BL23"/>
    <mergeCell ref="B23:M23"/>
    <mergeCell ref="AH23:AS23"/>
    <mergeCell ref="C24:M24"/>
    <mergeCell ref="N24:AF24"/>
    <mergeCell ref="AI24:AS24"/>
    <mergeCell ref="AT24:BL24"/>
    <mergeCell ref="A21:BM21"/>
    <mergeCell ref="B14:AJ14"/>
    <mergeCell ref="E16:AJ16"/>
    <mergeCell ref="AQ14:AS14"/>
    <mergeCell ref="B15:AJ15"/>
    <mergeCell ref="AK15:BL15"/>
    <mergeCell ref="AK16:BL16"/>
    <mergeCell ref="AK18:AP18"/>
    <mergeCell ref="B10:AJ10"/>
    <mergeCell ref="AK14:AP14"/>
    <mergeCell ref="AK17:AP17"/>
    <mergeCell ref="AQ17:AS17"/>
    <mergeCell ref="B11:BL11"/>
    <mergeCell ref="A13:BM13"/>
    <mergeCell ref="E17:AJ17"/>
    <mergeCell ref="A1:E1"/>
    <mergeCell ref="BF1:BM1"/>
    <mergeCell ref="B8:AJ8"/>
    <mergeCell ref="AK8:BL8"/>
    <mergeCell ref="AK9:BL9"/>
    <mergeCell ref="AK10:BL10"/>
    <mergeCell ref="E18:AJ18"/>
    <mergeCell ref="AQ18:AS18"/>
    <mergeCell ref="B19:BL19"/>
    <mergeCell ref="B9:AJ9"/>
    <mergeCell ref="BB2:BL2"/>
    <mergeCell ref="A5:BM5"/>
    <mergeCell ref="A7:BM7"/>
    <mergeCell ref="BB4:BL4"/>
    <mergeCell ref="K3:R3"/>
  </mergeCells>
  <phoneticPr fontId="2"/>
  <dataValidations count="1">
    <dataValidation type="custom" allowBlank="1" showInputMessage="1" showErrorMessage="1" error="最大の数値は最小の数値より大きい値を記載ください" sqref="K61:O61" xr:uid="{00000000-0002-0000-0600-000000000000}">
      <formula1>K61&gt;K62</formula1>
    </dataValidation>
  </dataValidations>
  <hyperlinks>
    <hyperlink ref="A1" location="はじめに!A1" display="＜はじめにへ" xr:uid="{00000000-0004-0000-0600-000000000000}"/>
    <hyperlink ref="A1:E1" location="入力シート!Print_Area" display="＜入力シートへ" xr:uid="{00000000-0004-0000-0600-000001000000}"/>
    <hyperlink ref="BF1:BM1" location="'おわりに '!A1" display="おわりにへ＞" xr:uid="{00000000-0004-0000-0600-000002000000}"/>
  </hyperlinks>
  <printOptions horizontalCentered="1" verticalCentered="1"/>
  <pageMargins left="0.39370078740157483" right="0.39370078740157483" top="0.39370078740157483" bottom="0.39370078740157483" header="0.39370078740157483" footer="0.39370078740157483"/>
  <pageSetup paperSize="9" scale="61" orientation="portrait" cellComments="asDisplayed"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2" id="{F0D25438-DF57-45B1-AD47-9C8C742A6A83}">
            <xm:f>入力シート!$E$57="無"</xm:f>
            <x14:dxf>
              <fill>
                <patternFill>
                  <bgColor theme="0" tint="-0.24994659260841701"/>
                </patternFill>
              </fill>
            </x14:dxf>
          </x14:cfRule>
          <xm:sqref>AK16:BL18</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pageSetUpPr fitToPage="1"/>
  </sheetPr>
  <dimension ref="A1:DW88"/>
  <sheetViews>
    <sheetView showGridLines="0" view="pageBreakPreview" zoomScale="80" zoomScaleNormal="80" zoomScaleSheetLayoutView="80" workbookViewId="0">
      <pane ySplit="1" topLeftCell="A2" activePane="bottomLeft" state="frozen"/>
      <selection pane="bottomLeft" sqref="A1:E1"/>
    </sheetView>
  </sheetViews>
  <sheetFormatPr defaultRowHeight="13.5" x14ac:dyDescent="0.15"/>
  <cols>
    <col min="1" max="51" width="2" style="373" customWidth="1"/>
    <col min="52" max="67" width="2" customWidth="1"/>
    <col min="68" max="70" width="8.75" hidden="1" customWidth="1"/>
    <col min="71" max="128" width="2" customWidth="1"/>
    <col min="129" max="129" width="3.875" customWidth="1"/>
    <col min="130" max="130" width="2.875" customWidth="1"/>
    <col min="131" max="132" width="3.875" customWidth="1"/>
    <col min="133" max="134" width="2.875" customWidth="1"/>
    <col min="135" max="136" width="3.875" customWidth="1"/>
    <col min="137" max="138" width="2.875" customWidth="1"/>
    <col min="139" max="141" width="3.875" customWidth="1"/>
    <col min="142" max="148" width="2.875" customWidth="1"/>
    <col min="149" max="151" width="3.875" customWidth="1"/>
    <col min="152" max="153" width="2.875" customWidth="1"/>
    <col min="154" max="156" width="3.875" customWidth="1"/>
    <col min="157" max="160" width="2.875" customWidth="1"/>
  </cols>
  <sheetData>
    <row r="1" spans="1:127" ht="20.100000000000001" customHeight="1" x14ac:dyDescent="0.15">
      <c r="A1" s="1211" t="s">
        <v>164</v>
      </c>
      <c r="B1" s="1211"/>
      <c r="C1" s="1211"/>
      <c r="D1" s="1211"/>
      <c r="E1" s="1211"/>
      <c r="F1" s="1473"/>
      <c r="G1" s="1473"/>
      <c r="H1" s="1473"/>
      <c r="I1" s="1473"/>
      <c r="J1" s="1473"/>
      <c r="K1" s="1473"/>
      <c r="L1" s="683"/>
      <c r="M1" s="362"/>
      <c r="P1" s="374"/>
      <c r="U1" s="374"/>
      <c r="V1" s="374"/>
      <c r="W1" s="374"/>
      <c r="X1" s="375"/>
      <c r="Y1" s="375"/>
      <c r="Z1" s="375"/>
      <c r="AA1" s="375"/>
      <c r="AB1" s="376"/>
      <c r="AC1" s="377"/>
      <c r="AD1" s="377"/>
      <c r="AE1" s="377"/>
      <c r="AF1" s="368" t="s">
        <v>1306</v>
      </c>
      <c r="AG1" s="1465">
        <f>IF(はじめに!$AV$66="はい",SUM(BR12:BR17),0)</f>
        <v>0</v>
      </c>
      <c r="AH1" s="1465"/>
      <c r="AI1" s="374" t="s">
        <v>1307</v>
      </c>
      <c r="AJ1" s="377"/>
      <c r="AK1" s="378"/>
      <c r="AL1" s="378"/>
      <c r="AM1" s="378"/>
      <c r="AN1" s="376"/>
      <c r="BI1" s="1482" t="s">
        <v>165</v>
      </c>
      <c r="BJ1" s="1482"/>
      <c r="BK1" s="1482"/>
      <c r="BL1" s="1482"/>
      <c r="BM1" s="1482"/>
      <c r="BN1" s="583"/>
      <c r="BO1" s="583"/>
      <c r="BP1" s="583"/>
      <c r="BQ1" s="583"/>
      <c r="BR1" s="583"/>
      <c r="BS1" s="583"/>
      <c r="BT1" s="583"/>
      <c r="BU1" s="583"/>
      <c r="BV1" s="583"/>
      <c r="BW1" s="583"/>
      <c r="BX1" s="583"/>
      <c r="BY1" s="583"/>
      <c r="BZ1" s="583"/>
      <c r="CA1" s="583"/>
      <c r="CB1" s="583"/>
      <c r="CC1" s="583"/>
      <c r="CD1" s="583"/>
      <c r="CE1" s="583"/>
      <c r="CF1" s="583"/>
      <c r="CG1" s="583"/>
      <c r="CH1" s="583"/>
      <c r="CI1" s="583"/>
      <c r="CJ1" s="583"/>
      <c r="CK1" s="583"/>
      <c r="CL1" s="583"/>
      <c r="CM1" s="583"/>
      <c r="CN1" s="583"/>
      <c r="CO1" s="583"/>
      <c r="CP1" s="583"/>
      <c r="CQ1" s="583"/>
      <c r="CR1" s="583"/>
      <c r="CS1" s="583"/>
      <c r="CT1" s="583"/>
      <c r="CU1" s="583"/>
      <c r="CV1" s="583"/>
      <c r="CW1" s="583"/>
      <c r="CX1" s="583"/>
      <c r="CY1" s="583"/>
      <c r="CZ1" s="583"/>
      <c r="DA1" s="583"/>
      <c r="DB1" s="583"/>
      <c r="DC1" s="583"/>
      <c r="DD1" s="583"/>
      <c r="DE1" s="583"/>
      <c r="DF1" s="583"/>
      <c r="DG1" s="583"/>
      <c r="DH1" s="583"/>
      <c r="DI1" s="583"/>
      <c r="DJ1" s="583"/>
      <c r="DK1" s="583"/>
      <c r="DW1" s="583"/>
    </row>
    <row r="2" spans="1:127" ht="20.100000000000001" customHeight="1" thickBot="1" x14ac:dyDescent="0.2">
      <c r="A2" s="831"/>
      <c r="B2" s="831"/>
      <c r="C2" s="831"/>
      <c r="D2" s="831"/>
      <c r="E2" s="831"/>
      <c r="F2" s="831"/>
      <c r="G2" s="831"/>
      <c r="H2" s="831"/>
      <c r="I2" s="831"/>
      <c r="J2" s="831"/>
      <c r="K2" s="831"/>
      <c r="L2" s="831"/>
      <c r="M2" s="831"/>
      <c r="N2" s="831"/>
      <c r="O2" s="831"/>
      <c r="P2" s="831"/>
      <c r="Q2" s="831"/>
      <c r="R2" s="831"/>
      <c r="S2" s="831"/>
      <c r="T2" s="831"/>
      <c r="U2" s="831"/>
      <c r="V2" s="831"/>
      <c r="W2" s="831"/>
      <c r="X2" s="831"/>
      <c r="Y2" s="831"/>
      <c r="Z2" s="831"/>
      <c r="AA2" s="831"/>
      <c r="AB2" s="831"/>
      <c r="AC2" s="831"/>
      <c r="AD2" s="831"/>
      <c r="AE2" s="831"/>
      <c r="AF2" s="831"/>
      <c r="AG2" s="831"/>
      <c r="AH2" s="831"/>
      <c r="AI2" s="831"/>
      <c r="AJ2" s="831"/>
      <c r="AK2" s="831"/>
      <c r="AL2" s="831"/>
      <c r="AM2" s="831"/>
      <c r="AN2" s="831"/>
      <c r="AO2" s="831"/>
      <c r="AP2" s="831"/>
      <c r="AQ2" s="831"/>
      <c r="AR2" s="831"/>
      <c r="AS2" s="831"/>
      <c r="AT2" s="831"/>
      <c r="AU2" s="831"/>
      <c r="AV2" s="831"/>
      <c r="AW2" s="831"/>
      <c r="AX2" s="831"/>
      <c r="AY2" s="831"/>
      <c r="AZ2" s="831"/>
      <c r="BA2" s="831"/>
      <c r="BB2" s="831"/>
      <c r="BC2" s="1474" t="s">
        <v>551</v>
      </c>
      <c r="BD2" s="1474"/>
      <c r="BE2" s="1474"/>
      <c r="BF2" s="1474"/>
      <c r="BG2" s="1474"/>
      <c r="BH2" s="1474"/>
      <c r="BI2" s="1474"/>
      <c r="BJ2" s="1474"/>
      <c r="BK2" s="1474"/>
      <c r="BL2" s="1474"/>
      <c r="BM2" s="1474"/>
      <c r="BN2" s="583"/>
    </row>
    <row r="3" spans="1:127" ht="20.100000000000001" customHeight="1" x14ac:dyDescent="0.15">
      <c r="A3" s="851"/>
      <c r="B3" s="852"/>
      <c r="C3" s="852"/>
      <c r="D3" s="852"/>
      <c r="E3" s="852"/>
      <c r="F3" s="852"/>
      <c r="G3" s="852"/>
      <c r="H3" s="852"/>
      <c r="I3" s="852"/>
      <c r="J3" s="852"/>
      <c r="K3" s="852"/>
      <c r="L3" s="852"/>
      <c r="M3" s="852"/>
      <c r="N3" s="852"/>
      <c r="O3" s="852"/>
      <c r="P3" s="852"/>
      <c r="Q3" s="852"/>
      <c r="R3" s="852"/>
      <c r="S3" s="852"/>
      <c r="T3" s="852"/>
      <c r="U3" s="852"/>
      <c r="V3" s="852"/>
      <c r="W3" s="852"/>
      <c r="X3" s="852"/>
      <c r="Y3" s="852"/>
      <c r="Z3" s="852"/>
      <c r="AA3" s="852"/>
      <c r="AB3" s="852"/>
      <c r="AC3" s="852"/>
      <c r="AD3" s="852"/>
      <c r="AE3" s="852"/>
      <c r="AF3" s="852"/>
      <c r="AG3" s="852"/>
      <c r="AH3" s="852"/>
      <c r="AI3" s="852"/>
      <c r="AJ3" s="852"/>
      <c r="AK3" s="852"/>
      <c r="AL3" s="852"/>
      <c r="AM3" s="852"/>
      <c r="AN3" s="852"/>
      <c r="AO3" s="852"/>
      <c r="AP3" s="852"/>
      <c r="AQ3" s="852"/>
      <c r="AR3" s="852"/>
      <c r="AS3" s="852"/>
      <c r="AT3" s="852"/>
      <c r="AU3" s="852"/>
      <c r="AV3" s="852"/>
      <c r="AW3" s="852"/>
      <c r="AX3" s="852"/>
      <c r="AY3" s="852"/>
      <c r="AZ3" s="1481" t="str">
        <f>IF(入力シート!E10="","",入力シート!E10)</f>
        <v/>
      </c>
      <c r="BA3" s="1481"/>
      <c r="BB3" s="1481"/>
      <c r="BC3" s="1481"/>
      <c r="BD3" s="1481"/>
      <c r="BE3" s="1481"/>
      <c r="BF3" s="1481"/>
      <c r="BG3" s="1481"/>
      <c r="BH3" s="1481"/>
      <c r="BI3" s="1481"/>
      <c r="BJ3" s="1481"/>
      <c r="BK3" s="1475"/>
      <c r="BL3" s="1475"/>
      <c r="BM3" s="853"/>
      <c r="BN3" s="583"/>
    </row>
    <row r="4" spans="1:127" ht="20.100000000000001" customHeight="1" x14ac:dyDescent="0.15">
      <c r="A4" s="1476" t="s">
        <v>552</v>
      </c>
      <c r="B4" s="1477"/>
      <c r="C4" s="1477"/>
      <c r="D4" s="1477"/>
      <c r="E4" s="1477"/>
      <c r="F4" s="1477"/>
      <c r="G4" s="1477"/>
      <c r="H4" s="1477"/>
      <c r="I4" s="1477"/>
      <c r="J4" s="1477"/>
      <c r="K4" s="1477"/>
      <c r="L4" s="1477"/>
      <c r="M4" s="1477"/>
      <c r="N4" s="1477"/>
      <c r="O4" s="1477"/>
      <c r="P4" s="1477"/>
      <c r="Q4" s="1477"/>
      <c r="R4" s="1477"/>
      <c r="S4" s="1477"/>
      <c r="T4" s="1477"/>
      <c r="U4" s="1477"/>
      <c r="V4" s="1477"/>
      <c r="W4" s="1477"/>
      <c r="X4" s="1477"/>
      <c r="Y4" s="1477"/>
      <c r="Z4" s="1477"/>
      <c r="AA4" s="1477"/>
      <c r="AB4" s="1477"/>
      <c r="AC4" s="1477"/>
      <c r="AD4" s="1477"/>
      <c r="AE4" s="1477"/>
      <c r="AF4" s="1477"/>
      <c r="AG4" s="1477"/>
      <c r="AH4" s="1477"/>
      <c r="AI4" s="1477"/>
      <c r="AJ4" s="1477"/>
      <c r="AK4" s="1477"/>
      <c r="AL4" s="1477"/>
      <c r="AM4" s="1477"/>
      <c r="AN4" s="1477"/>
      <c r="AO4" s="1477"/>
      <c r="AP4" s="1477"/>
      <c r="AQ4" s="1477"/>
      <c r="AR4" s="1477"/>
      <c r="AS4" s="1477"/>
      <c r="AT4" s="1477"/>
      <c r="AU4" s="1477"/>
      <c r="AV4" s="1477"/>
      <c r="AW4" s="1477"/>
      <c r="AX4" s="1477"/>
      <c r="AY4" s="1477"/>
      <c r="AZ4" s="1477"/>
      <c r="BA4" s="1477"/>
      <c r="BB4" s="1477"/>
      <c r="BC4" s="1477"/>
      <c r="BD4" s="1477"/>
      <c r="BE4" s="1477"/>
      <c r="BF4" s="1477"/>
      <c r="BG4" s="1477"/>
      <c r="BH4" s="1477"/>
      <c r="BI4" s="1477"/>
      <c r="BJ4" s="1477"/>
      <c r="BK4" s="1477"/>
      <c r="BL4" s="1477"/>
      <c r="BM4" s="1478"/>
      <c r="BN4" s="583"/>
    </row>
    <row r="5" spans="1:127" ht="20.100000000000001" customHeight="1" x14ac:dyDescent="0.15">
      <c r="A5" s="801"/>
      <c r="B5" s="803"/>
      <c r="C5" s="803"/>
      <c r="D5" s="803"/>
      <c r="E5" s="803"/>
      <c r="F5" s="803"/>
      <c r="G5" s="803"/>
      <c r="H5" s="803"/>
      <c r="I5" s="803"/>
      <c r="J5" s="803"/>
      <c r="K5" s="803"/>
      <c r="L5" s="803"/>
      <c r="M5" s="803"/>
      <c r="N5" s="803"/>
      <c r="O5" s="803"/>
      <c r="P5" s="803"/>
      <c r="Q5" s="803"/>
      <c r="R5" s="803"/>
      <c r="S5" s="803"/>
      <c r="T5" s="803"/>
      <c r="U5" s="803"/>
      <c r="V5" s="803"/>
      <c r="W5" s="803"/>
      <c r="X5" s="803"/>
      <c r="Y5" s="803"/>
      <c r="Z5" s="803"/>
      <c r="AA5" s="803"/>
      <c r="AB5" s="803"/>
      <c r="AC5" s="803"/>
      <c r="AD5" s="803"/>
      <c r="AE5" s="803"/>
      <c r="AF5" s="803"/>
      <c r="AG5" s="803"/>
      <c r="AH5" s="803"/>
      <c r="AI5" s="803"/>
      <c r="AJ5" s="803"/>
      <c r="AK5" s="803"/>
      <c r="AL5" s="803"/>
      <c r="AM5" s="803"/>
      <c r="AN5" s="803"/>
      <c r="AO5" s="803"/>
      <c r="AP5" s="803"/>
      <c r="AQ5" s="803"/>
      <c r="AR5" s="803"/>
      <c r="AS5" s="803"/>
      <c r="AT5" s="803"/>
      <c r="AU5" s="803"/>
      <c r="AV5" s="803"/>
      <c r="AW5" s="803"/>
      <c r="AX5" s="803"/>
      <c r="AY5" s="803"/>
      <c r="AZ5" s="854"/>
      <c r="BA5" s="854"/>
      <c r="BB5" s="854"/>
      <c r="BC5" s="854"/>
      <c r="BD5" s="854"/>
      <c r="BE5" s="854"/>
      <c r="BF5" s="854"/>
      <c r="BG5" s="854"/>
      <c r="BH5" s="854"/>
      <c r="BI5" s="854"/>
      <c r="BJ5" s="854"/>
      <c r="BK5" s="854"/>
      <c r="BL5" s="854"/>
      <c r="BM5" s="802"/>
      <c r="BN5" s="583"/>
    </row>
    <row r="6" spans="1:127" ht="20.100000000000001" customHeight="1" x14ac:dyDescent="0.15">
      <c r="A6" s="801"/>
      <c r="B6" s="803"/>
      <c r="C6" s="803"/>
      <c r="D6" s="803"/>
      <c r="E6" s="803"/>
      <c r="F6" s="803"/>
      <c r="G6" s="803"/>
      <c r="H6" s="803"/>
      <c r="I6" s="803"/>
      <c r="J6" s="803"/>
      <c r="K6" s="803"/>
      <c r="L6" s="803"/>
      <c r="M6" s="803"/>
      <c r="N6" s="803"/>
      <c r="O6" s="803"/>
      <c r="P6" s="803"/>
      <c r="Q6" s="803"/>
      <c r="R6" s="803"/>
      <c r="S6" s="803"/>
      <c r="T6" s="803"/>
      <c r="U6" s="803"/>
      <c r="V6" s="803"/>
      <c r="W6" s="803"/>
      <c r="X6" s="803"/>
      <c r="Y6" s="803"/>
      <c r="Z6" s="803"/>
      <c r="AA6" s="803"/>
      <c r="AB6" s="803"/>
      <c r="AC6" s="803"/>
      <c r="AD6" s="803"/>
      <c r="AE6" s="803"/>
      <c r="AF6" s="803"/>
      <c r="AG6" s="803"/>
      <c r="AH6" s="803"/>
      <c r="AI6" s="803"/>
      <c r="AJ6" s="803"/>
      <c r="AK6" s="803"/>
      <c r="AL6" s="803"/>
      <c r="AM6" s="803"/>
      <c r="AN6" s="803"/>
      <c r="AO6" s="803"/>
      <c r="AP6" s="803"/>
      <c r="AQ6" s="1479"/>
      <c r="AR6" s="1479"/>
      <c r="AS6" s="1479"/>
      <c r="AT6" s="834" t="s">
        <v>553</v>
      </c>
      <c r="AU6" s="834"/>
      <c r="AV6" s="834"/>
      <c r="AW6" s="834"/>
      <c r="AX6" s="834"/>
      <c r="AY6" s="834"/>
      <c r="AZ6" s="1480" t="str">
        <f>IF(入力シート!E83="","",入力シート!E83)</f>
        <v>選択してください</v>
      </c>
      <c r="BA6" s="1480"/>
      <c r="BB6" s="1480"/>
      <c r="BC6" s="1480"/>
      <c r="BD6" s="1480"/>
      <c r="BE6" s="1480"/>
      <c r="BF6" s="1480"/>
      <c r="BG6" s="1480"/>
      <c r="BH6" s="1480"/>
      <c r="BI6" s="1480"/>
      <c r="BJ6" s="1480"/>
      <c r="BK6" s="1480"/>
      <c r="BL6" s="1480"/>
      <c r="BM6" s="802"/>
      <c r="BN6" s="583"/>
      <c r="BP6" t="s">
        <v>169</v>
      </c>
      <c r="BQ6" t="s">
        <v>1305</v>
      </c>
      <c r="BR6" t="s">
        <v>170</v>
      </c>
    </row>
    <row r="7" spans="1:127" s="361" customFormat="1" ht="20.100000000000001" customHeight="1" x14ac:dyDescent="0.15">
      <c r="A7" s="1256" t="s">
        <v>554</v>
      </c>
      <c r="B7" s="1257"/>
      <c r="C7" s="1257"/>
      <c r="D7" s="1257"/>
      <c r="E7" s="1257"/>
      <c r="F7" s="1257"/>
      <c r="G7" s="1257"/>
      <c r="H7" s="1257"/>
      <c r="I7" s="1257"/>
      <c r="J7" s="1257"/>
      <c r="K7" s="1257"/>
      <c r="L7" s="1257"/>
      <c r="M7" s="1257"/>
      <c r="N7" s="1257"/>
      <c r="O7" s="1257"/>
      <c r="P7" s="1257"/>
      <c r="Q7" s="1257"/>
      <c r="R7" s="1257"/>
      <c r="S7" s="1257"/>
      <c r="T7" s="1257"/>
      <c r="U7" s="1257"/>
      <c r="V7" s="1257"/>
      <c r="W7" s="1257"/>
      <c r="X7" s="1257"/>
      <c r="Y7" s="1257"/>
      <c r="Z7" s="1257"/>
      <c r="AA7" s="1257"/>
      <c r="AB7" s="1257"/>
      <c r="AC7" s="1257"/>
      <c r="AD7" s="1257"/>
      <c r="AE7" s="1257"/>
      <c r="AF7" s="1257"/>
      <c r="AG7" s="1257"/>
      <c r="AH7" s="1257"/>
      <c r="AI7" s="1257"/>
      <c r="AJ7" s="1257"/>
      <c r="AK7" s="1257"/>
      <c r="AL7" s="1257"/>
      <c r="AM7" s="1257"/>
      <c r="AN7" s="1257"/>
      <c r="AO7" s="1257"/>
      <c r="AP7" s="1257"/>
      <c r="AQ7" s="1257"/>
      <c r="AR7" s="1257"/>
      <c r="AS7" s="1257"/>
      <c r="AT7" s="1257"/>
      <c r="AU7" s="1257"/>
      <c r="AV7" s="1257"/>
      <c r="AW7" s="1257"/>
      <c r="AX7" s="1257"/>
      <c r="AY7" s="1257"/>
      <c r="AZ7" s="1257"/>
      <c r="BA7" s="1257"/>
      <c r="BB7" s="1257"/>
      <c r="BC7" s="1257"/>
      <c r="BD7" s="1257"/>
      <c r="BE7" s="1257"/>
      <c r="BF7" s="1257"/>
      <c r="BG7" s="1257"/>
      <c r="BH7" s="1257"/>
      <c r="BI7" s="1257"/>
      <c r="BJ7" s="1257"/>
      <c r="BK7" s="1257"/>
      <c r="BL7" s="1257"/>
      <c r="BM7" s="1258"/>
      <c r="BN7" s="583"/>
      <c r="BP7" s="361">
        <v>1</v>
      </c>
      <c r="BQ7" s="789">
        <f>IF(OR(AZ6="",AZ6="選択してください"),0,1)</f>
        <v>0</v>
      </c>
      <c r="BR7" s="361">
        <f>BP7-BQ7</f>
        <v>1</v>
      </c>
    </row>
    <row r="8" spans="1:127" s="361" customFormat="1" ht="20.100000000000001" customHeight="1" x14ac:dyDescent="0.15">
      <c r="A8" s="804"/>
      <c r="B8" s="855" t="s">
        <v>555</v>
      </c>
      <c r="C8" s="805"/>
      <c r="D8" s="805"/>
      <c r="E8" s="805"/>
      <c r="F8" s="805"/>
      <c r="G8" s="805"/>
      <c r="H8" s="805"/>
      <c r="I8" s="805"/>
      <c r="J8" s="805"/>
      <c r="K8" s="805"/>
      <c r="L8" s="805"/>
      <c r="M8" s="805"/>
      <c r="N8" s="805"/>
      <c r="O8" s="805"/>
      <c r="P8" s="805"/>
      <c r="Q8" s="805"/>
      <c r="R8" s="805"/>
      <c r="S8" s="805"/>
      <c r="T8" s="805"/>
      <c r="U8" s="805"/>
      <c r="V8" s="805"/>
      <c r="W8" s="805"/>
      <c r="X8" s="805"/>
      <c r="Y8" s="805"/>
      <c r="Z8" s="805"/>
      <c r="AA8" s="805"/>
      <c r="AB8" s="805"/>
      <c r="AC8" s="805"/>
      <c r="AD8" s="805"/>
      <c r="AE8" s="805"/>
      <c r="AF8" s="805"/>
      <c r="AG8" s="805"/>
      <c r="AH8" s="805"/>
      <c r="AI8" s="805"/>
      <c r="AJ8" s="805"/>
      <c r="AK8" s="805"/>
      <c r="AL8" s="805"/>
      <c r="AM8" s="805"/>
      <c r="AN8" s="805"/>
      <c r="AO8" s="805"/>
      <c r="AP8" s="805"/>
      <c r="AQ8" s="1466" t="s">
        <v>622</v>
      </c>
      <c r="AR8" s="1467"/>
      <c r="AS8" s="1467"/>
      <c r="AT8" s="1467"/>
      <c r="AU8" s="1467"/>
      <c r="AV8" s="1467"/>
      <c r="AW8" s="1467"/>
      <c r="AX8" s="1467"/>
      <c r="AY8" s="1467"/>
      <c r="AZ8" s="1467"/>
      <c r="BA8" s="1467"/>
      <c r="BB8" s="1467"/>
      <c r="BC8" s="1467"/>
      <c r="BD8" s="1467"/>
      <c r="BE8" s="1467"/>
      <c r="BF8" s="1467"/>
      <c r="BG8" s="1467"/>
      <c r="BH8" s="1467"/>
      <c r="BI8" s="1467"/>
      <c r="BJ8" s="1467"/>
      <c r="BK8" s="1467"/>
      <c r="BL8" s="1468"/>
      <c r="BM8" s="807"/>
      <c r="BN8" s="583"/>
    </row>
    <row r="9" spans="1:127" ht="20.100000000000001" customHeight="1" x14ac:dyDescent="0.15">
      <c r="A9" s="804"/>
      <c r="B9" s="855" t="s">
        <v>556</v>
      </c>
      <c r="C9" s="805"/>
      <c r="D9" s="805"/>
      <c r="E9" s="805"/>
      <c r="F9" s="805"/>
      <c r="G9" s="805"/>
      <c r="H9" s="805"/>
      <c r="I9" s="805"/>
      <c r="J9" s="805"/>
      <c r="K9" s="805"/>
      <c r="L9" s="805"/>
      <c r="M9" s="805"/>
      <c r="N9" s="805"/>
      <c r="O9" s="805"/>
      <c r="P9" s="805"/>
      <c r="Q9" s="805"/>
      <c r="R9" s="805"/>
      <c r="S9" s="805"/>
      <c r="T9" s="805"/>
      <c r="U9" s="805"/>
      <c r="V9" s="805"/>
      <c r="W9" s="805"/>
      <c r="X9" s="805"/>
      <c r="Y9" s="805"/>
      <c r="Z9" s="805"/>
      <c r="AA9" s="805"/>
      <c r="AB9" s="805"/>
      <c r="AC9" s="805"/>
      <c r="AD9" s="805"/>
      <c r="AE9" s="805"/>
      <c r="AF9" s="805"/>
      <c r="AG9" s="805"/>
      <c r="AH9" s="805"/>
      <c r="AI9" s="805"/>
      <c r="AJ9" s="805"/>
      <c r="AK9" s="805"/>
      <c r="AL9" s="805"/>
      <c r="AM9" s="805"/>
      <c r="AN9" s="805"/>
      <c r="AO9" s="805"/>
      <c r="AP9" s="805"/>
      <c r="AQ9" s="1330">
        <f>IF(入力シート!E89="","",入力シート!E89)</f>
        <v>0</v>
      </c>
      <c r="AR9" s="1331"/>
      <c r="AS9" s="1331"/>
      <c r="AT9" s="1331"/>
      <c r="AU9" s="1331"/>
      <c r="AV9" s="1331"/>
      <c r="AW9" s="1331"/>
      <c r="AX9" s="1331"/>
      <c r="AY9" s="1331"/>
      <c r="AZ9" s="1331"/>
      <c r="BA9" s="1331"/>
      <c r="BB9" s="1331"/>
      <c r="BC9" s="1331"/>
      <c r="BD9" s="1331"/>
      <c r="BE9" s="1331"/>
      <c r="BF9" s="1331"/>
      <c r="BG9" s="1331"/>
      <c r="BH9" s="1331"/>
      <c r="BI9" s="1331"/>
      <c r="BJ9" s="805" t="s">
        <v>557</v>
      </c>
      <c r="BK9" s="805"/>
      <c r="BL9" s="806"/>
      <c r="BM9" s="807"/>
      <c r="BN9" s="583"/>
    </row>
    <row r="10" spans="1:127" ht="20.100000000000001" customHeight="1" x14ac:dyDescent="0.15">
      <c r="A10" s="801"/>
      <c r="B10" s="803"/>
      <c r="C10" s="803"/>
      <c r="D10" s="803"/>
      <c r="E10" s="803"/>
      <c r="F10" s="803"/>
      <c r="G10" s="803"/>
      <c r="H10" s="803"/>
      <c r="I10" s="803"/>
      <c r="J10" s="803"/>
      <c r="K10" s="803"/>
      <c r="L10" s="803"/>
      <c r="M10" s="803"/>
      <c r="N10" s="803"/>
      <c r="O10" s="803"/>
      <c r="P10" s="803"/>
      <c r="Q10" s="803"/>
      <c r="R10" s="803"/>
      <c r="S10" s="803"/>
      <c r="T10" s="803"/>
      <c r="U10" s="803"/>
      <c r="V10" s="803"/>
      <c r="W10" s="803"/>
      <c r="X10" s="803"/>
      <c r="Y10" s="803"/>
      <c r="Z10" s="803"/>
      <c r="AA10" s="803"/>
      <c r="AB10" s="803"/>
      <c r="AC10" s="803"/>
      <c r="AD10" s="803"/>
      <c r="AE10" s="803"/>
      <c r="AF10" s="803"/>
      <c r="AG10" s="803"/>
      <c r="AH10" s="803"/>
      <c r="AI10" s="803"/>
      <c r="AJ10" s="803"/>
      <c r="AK10" s="803"/>
      <c r="AL10" s="803"/>
      <c r="AM10" s="803"/>
      <c r="AN10" s="803"/>
      <c r="AO10" s="803"/>
      <c r="AP10" s="803"/>
      <c r="AQ10" s="803"/>
      <c r="AR10" s="803"/>
      <c r="AS10" s="803"/>
      <c r="AT10" s="803"/>
      <c r="AU10" s="803"/>
      <c r="AV10" s="803"/>
      <c r="AW10" s="803"/>
      <c r="AX10" s="803"/>
      <c r="AY10" s="803"/>
      <c r="AZ10" s="803"/>
      <c r="BA10" s="803"/>
      <c r="BB10" s="803"/>
      <c r="BC10" s="803"/>
      <c r="BD10" s="803"/>
      <c r="BE10" s="803"/>
      <c r="BF10" s="803"/>
      <c r="BG10" s="803"/>
      <c r="BH10" s="803"/>
      <c r="BI10" s="803"/>
      <c r="BJ10" s="803"/>
      <c r="BK10" s="803"/>
      <c r="BL10" s="803"/>
      <c r="BM10" s="802"/>
      <c r="BN10" s="583"/>
    </row>
    <row r="11" spans="1:127" ht="20.100000000000001" customHeight="1" x14ac:dyDescent="0.15">
      <c r="A11" s="1247" t="s">
        <v>558</v>
      </c>
      <c r="B11" s="1248"/>
      <c r="C11" s="1248"/>
      <c r="D11" s="1248"/>
      <c r="E11" s="1248"/>
      <c r="F11" s="1248"/>
      <c r="G11" s="1248"/>
      <c r="H11" s="1248"/>
      <c r="I11" s="1248"/>
      <c r="J11" s="1248"/>
      <c r="K11" s="1248"/>
      <c r="L11" s="1248"/>
      <c r="M11" s="1248"/>
      <c r="N11" s="1248"/>
      <c r="O11" s="1248"/>
      <c r="P11" s="1248"/>
      <c r="Q11" s="1248"/>
      <c r="R11" s="1248"/>
      <c r="S11" s="1248"/>
      <c r="T11" s="1248"/>
      <c r="U11" s="1248"/>
      <c r="V11" s="1248"/>
      <c r="W11" s="1248"/>
      <c r="X11" s="1248"/>
      <c r="Y11" s="1248"/>
      <c r="Z11" s="1248"/>
      <c r="AA11" s="1248"/>
      <c r="AB11" s="1248"/>
      <c r="AC11" s="1248"/>
      <c r="AD11" s="1248"/>
      <c r="AE11" s="1248"/>
      <c r="AF11" s="1248"/>
      <c r="AG11" s="1248"/>
      <c r="AH11" s="1248"/>
      <c r="AI11" s="1248"/>
      <c r="AJ11" s="1248"/>
      <c r="AK11" s="1248"/>
      <c r="AL11" s="1248"/>
      <c r="AM11" s="1248"/>
      <c r="AN11" s="1248"/>
      <c r="AO11" s="1248"/>
      <c r="AP11" s="1248"/>
      <c r="AQ11" s="1248"/>
      <c r="AR11" s="1248"/>
      <c r="AS11" s="1248"/>
      <c r="AT11" s="1248"/>
      <c r="AU11" s="1248"/>
      <c r="AV11" s="1248"/>
      <c r="AW11" s="1248"/>
      <c r="AX11" s="1248"/>
      <c r="AY11" s="1248"/>
      <c r="AZ11" s="1248"/>
      <c r="BA11" s="1248"/>
      <c r="BB11" s="1248"/>
      <c r="BC11" s="1248"/>
      <c r="BD11" s="1248"/>
      <c r="BE11" s="1248"/>
      <c r="BF11" s="1248"/>
      <c r="BG11" s="1248"/>
      <c r="BH11" s="1248"/>
      <c r="BI11" s="1248"/>
      <c r="BJ11" s="1248"/>
      <c r="BK11" s="1248"/>
      <c r="BL11" s="1248"/>
      <c r="BM11" s="1249"/>
      <c r="BN11" s="583"/>
    </row>
    <row r="12" spans="1:127" ht="20.100000000000001" customHeight="1" x14ac:dyDescent="0.15">
      <c r="A12" s="801"/>
      <c r="B12" s="855" t="s">
        <v>559</v>
      </c>
      <c r="C12" s="805"/>
      <c r="D12" s="805"/>
      <c r="E12" s="805"/>
      <c r="F12" s="805"/>
      <c r="G12" s="805"/>
      <c r="H12" s="805"/>
      <c r="I12" s="805"/>
      <c r="J12" s="805"/>
      <c r="K12" s="805"/>
      <c r="L12" s="805"/>
      <c r="M12" s="805"/>
      <c r="N12" s="805"/>
      <c r="O12" s="805"/>
      <c r="P12" s="805"/>
      <c r="Q12" s="805"/>
      <c r="R12" s="805"/>
      <c r="S12" s="805"/>
      <c r="T12" s="805"/>
      <c r="U12" s="805"/>
      <c r="V12" s="805"/>
      <c r="W12" s="805"/>
      <c r="X12" s="805"/>
      <c r="Y12" s="805"/>
      <c r="Z12" s="805"/>
      <c r="AA12" s="805"/>
      <c r="AB12" s="805"/>
      <c r="AC12" s="805"/>
      <c r="AD12" s="805"/>
      <c r="AE12" s="805"/>
      <c r="AF12" s="805"/>
      <c r="AG12" s="805"/>
      <c r="AH12" s="805"/>
      <c r="AI12" s="805"/>
      <c r="AJ12" s="805"/>
      <c r="AK12" s="805"/>
      <c r="AL12" s="805"/>
      <c r="AM12" s="805"/>
      <c r="AN12" s="805"/>
      <c r="AO12" s="805"/>
      <c r="AP12" s="805"/>
      <c r="AQ12" s="1469"/>
      <c r="AR12" s="1470"/>
      <c r="AS12" s="1470"/>
      <c r="AT12" s="1470"/>
      <c r="AU12" s="1470"/>
      <c r="AV12" s="1470"/>
      <c r="AW12" s="1470"/>
      <c r="AX12" s="1470"/>
      <c r="AY12" s="1470"/>
      <c r="AZ12" s="1470"/>
      <c r="BA12" s="1470"/>
      <c r="BB12" s="1470"/>
      <c r="BC12" s="1470"/>
      <c r="BD12" s="1470"/>
      <c r="BE12" s="1470"/>
      <c r="BF12" s="1470"/>
      <c r="BG12" s="1470"/>
      <c r="BH12" s="1470"/>
      <c r="BI12" s="1470"/>
      <c r="BJ12" s="805" t="s">
        <v>560</v>
      </c>
      <c r="BK12" s="805"/>
      <c r="BL12" s="806"/>
      <c r="BM12" s="802"/>
      <c r="BN12" s="583"/>
      <c r="BP12">
        <v>1</v>
      </c>
      <c r="BQ12">
        <f>COUNTA(AQ12)</f>
        <v>0</v>
      </c>
      <c r="BR12">
        <f>BP12-BQ12</f>
        <v>1</v>
      </c>
    </row>
    <row r="13" spans="1:127" ht="20.100000000000001" customHeight="1" x14ac:dyDescent="0.15">
      <c r="A13" s="801"/>
      <c r="B13" s="855" t="s">
        <v>561</v>
      </c>
      <c r="C13" s="805"/>
      <c r="D13" s="805"/>
      <c r="E13" s="805"/>
      <c r="F13" s="805"/>
      <c r="G13" s="805"/>
      <c r="H13" s="805"/>
      <c r="I13" s="805"/>
      <c r="J13" s="805"/>
      <c r="K13" s="805"/>
      <c r="L13" s="805"/>
      <c r="M13" s="805"/>
      <c r="N13" s="805"/>
      <c r="O13" s="805"/>
      <c r="P13" s="805"/>
      <c r="Q13" s="805"/>
      <c r="R13" s="805"/>
      <c r="S13" s="805"/>
      <c r="T13" s="805"/>
      <c r="U13" s="805"/>
      <c r="V13" s="805"/>
      <c r="W13" s="805"/>
      <c r="X13" s="805"/>
      <c r="Y13" s="805"/>
      <c r="Z13" s="805"/>
      <c r="AA13" s="805"/>
      <c r="AB13" s="805"/>
      <c r="AC13" s="805"/>
      <c r="AD13" s="805"/>
      <c r="AE13" s="805"/>
      <c r="AF13" s="805"/>
      <c r="AG13" s="805"/>
      <c r="AH13" s="805"/>
      <c r="AI13" s="805"/>
      <c r="AJ13" s="805"/>
      <c r="AK13" s="805"/>
      <c r="AL13" s="805"/>
      <c r="AM13" s="805"/>
      <c r="AN13" s="805"/>
      <c r="AO13" s="805"/>
      <c r="AP13" s="805"/>
      <c r="AQ13" s="1469"/>
      <c r="AR13" s="1470"/>
      <c r="AS13" s="1470"/>
      <c r="AT13" s="1470"/>
      <c r="AU13" s="1470"/>
      <c r="AV13" s="1470"/>
      <c r="AW13" s="1470"/>
      <c r="AX13" s="1470"/>
      <c r="AY13" s="805" t="s">
        <v>562</v>
      </c>
      <c r="AZ13" s="805"/>
      <c r="BA13" s="805"/>
      <c r="BB13" s="1462"/>
      <c r="BC13" s="1462"/>
      <c r="BD13" s="1462"/>
      <c r="BE13" s="1462"/>
      <c r="BF13" s="1462"/>
      <c r="BG13" s="1462"/>
      <c r="BH13" s="1462"/>
      <c r="BI13" s="1462"/>
      <c r="BJ13" s="805" t="s">
        <v>489</v>
      </c>
      <c r="BK13" s="805"/>
      <c r="BL13" s="806"/>
      <c r="BM13" s="802"/>
      <c r="BN13" s="583"/>
      <c r="BP13">
        <v>1</v>
      </c>
      <c r="BQ13">
        <f>COUNTA(AQ13)</f>
        <v>0</v>
      </c>
      <c r="BR13">
        <f t="shared" ref="BR13:BR17" si="0">BP13-BQ13</f>
        <v>1</v>
      </c>
    </row>
    <row r="14" spans="1:127" ht="20.100000000000001" customHeight="1" x14ac:dyDescent="0.15">
      <c r="A14" s="801"/>
      <c r="B14" s="856" t="s">
        <v>563</v>
      </c>
      <c r="C14" s="836"/>
      <c r="D14" s="836"/>
      <c r="E14" s="836"/>
      <c r="F14" s="836"/>
      <c r="G14" s="836"/>
      <c r="H14" s="836"/>
      <c r="I14" s="836"/>
      <c r="J14" s="836"/>
      <c r="K14" s="836"/>
      <c r="L14" s="836"/>
      <c r="M14" s="836"/>
      <c r="N14" s="836"/>
      <c r="O14" s="836"/>
      <c r="P14" s="836"/>
      <c r="Q14" s="836"/>
      <c r="R14" s="857"/>
      <c r="S14" s="858" t="s">
        <v>564</v>
      </c>
      <c r="T14" s="859"/>
      <c r="U14" s="859"/>
      <c r="V14" s="859"/>
      <c r="W14" s="859"/>
      <c r="X14" s="859"/>
      <c r="Y14" s="859"/>
      <c r="Z14" s="859"/>
      <c r="AA14" s="859"/>
      <c r="AB14" s="859"/>
      <c r="AC14" s="859"/>
      <c r="AD14" s="859"/>
      <c r="AE14" s="859"/>
      <c r="AF14" s="859"/>
      <c r="AG14" s="859"/>
      <c r="AH14" s="859"/>
      <c r="AI14" s="859"/>
      <c r="AJ14" s="859"/>
      <c r="AK14" s="859"/>
      <c r="AL14" s="859"/>
      <c r="AM14" s="859"/>
      <c r="AN14" s="859"/>
      <c r="AO14" s="859"/>
      <c r="AP14" s="859"/>
      <c r="AQ14" s="1471"/>
      <c r="AR14" s="1472"/>
      <c r="AS14" s="1472"/>
      <c r="AT14" s="1472"/>
      <c r="AU14" s="1472"/>
      <c r="AV14" s="1472"/>
      <c r="AW14" s="1472"/>
      <c r="AX14" s="1472"/>
      <c r="AY14" s="1472"/>
      <c r="AZ14" s="1472"/>
      <c r="BA14" s="1472"/>
      <c r="BB14" s="1472"/>
      <c r="BC14" s="1472"/>
      <c r="BD14" s="1472"/>
      <c r="BE14" s="1472"/>
      <c r="BF14" s="1472"/>
      <c r="BG14" s="1472"/>
      <c r="BH14" s="1472"/>
      <c r="BI14" s="1472"/>
      <c r="BJ14" s="860"/>
      <c r="BK14" s="859"/>
      <c r="BL14" s="861"/>
      <c r="BM14" s="802"/>
      <c r="BN14" s="583"/>
      <c r="BP14">
        <v>1</v>
      </c>
      <c r="BQ14">
        <f>COUNTA(BB13)</f>
        <v>0</v>
      </c>
      <c r="BR14">
        <f t="shared" si="0"/>
        <v>1</v>
      </c>
    </row>
    <row r="15" spans="1:127" ht="20.100000000000001" customHeight="1" x14ac:dyDescent="0.15">
      <c r="A15" s="801"/>
      <c r="B15" s="862"/>
      <c r="C15" s="818"/>
      <c r="D15" s="818"/>
      <c r="E15" s="818"/>
      <c r="F15" s="818"/>
      <c r="G15" s="818"/>
      <c r="H15" s="818"/>
      <c r="I15" s="818"/>
      <c r="J15" s="818"/>
      <c r="K15" s="818"/>
      <c r="L15" s="818"/>
      <c r="M15" s="818"/>
      <c r="N15" s="818"/>
      <c r="O15" s="818"/>
      <c r="P15" s="818"/>
      <c r="Q15" s="818"/>
      <c r="R15" s="863"/>
      <c r="S15" s="864" t="s">
        <v>565</v>
      </c>
      <c r="T15" s="865"/>
      <c r="U15" s="865"/>
      <c r="V15" s="865"/>
      <c r="W15" s="865"/>
      <c r="X15" s="865"/>
      <c r="Y15" s="865"/>
      <c r="Z15" s="865"/>
      <c r="AA15" s="865"/>
      <c r="AB15" s="865"/>
      <c r="AC15" s="865"/>
      <c r="AD15" s="865"/>
      <c r="AE15" s="865"/>
      <c r="AF15" s="865"/>
      <c r="AG15" s="865"/>
      <c r="AH15" s="865"/>
      <c r="AI15" s="865"/>
      <c r="AJ15" s="865"/>
      <c r="AK15" s="865"/>
      <c r="AL15" s="865"/>
      <c r="AM15" s="865"/>
      <c r="AN15" s="865"/>
      <c r="AO15" s="865"/>
      <c r="AP15" s="865"/>
      <c r="AQ15" s="1463"/>
      <c r="AR15" s="1464"/>
      <c r="AS15" s="1464"/>
      <c r="AT15" s="1464"/>
      <c r="AU15" s="1464"/>
      <c r="AV15" s="1464"/>
      <c r="AW15" s="1464"/>
      <c r="AX15" s="1464"/>
      <c r="AY15" s="1464"/>
      <c r="AZ15" s="1464"/>
      <c r="BA15" s="1464"/>
      <c r="BB15" s="1464"/>
      <c r="BC15" s="1464"/>
      <c r="BD15" s="1464"/>
      <c r="BE15" s="1464"/>
      <c r="BF15" s="1464"/>
      <c r="BG15" s="1464"/>
      <c r="BH15" s="1464"/>
      <c r="BI15" s="1464"/>
      <c r="BJ15" s="865" t="s">
        <v>489</v>
      </c>
      <c r="BK15" s="865"/>
      <c r="BL15" s="866"/>
      <c r="BM15" s="802"/>
      <c r="BN15" s="583"/>
      <c r="BP15">
        <v>1</v>
      </c>
      <c r="BQ15">
        <f>COUNTA(AQ14)</f>
        <v>0</v>
      </c>
      <c r="BR15">
        <f t="shared" si="0"/>
        <v>1</v>
      </c>
    </row>
    <row r="16" spans="1:127" ht="20.100000000000001" customHeight="1" x14ac:dyDescent="0.15">
      <c r="A16" s="801"/>
      <c r="B16" s="855" t="s">
        <v>566</v>
      </c>
      <c r="C16" s="805"/>
      <c r="D16" s="805"/>
      <c r="E16" s="805"/>
      <c r="F16" s="805"/>
      <c r="G16" s="805"/>
      <c r="H16" s="805"/>
      <c r="I16" s="805"/>
      <c r="J16" s="805"/>
      <c r="K16" s="805"/>
      <c r="L16" s="805"/>
      <c r="M16" s="805"/>
      <c r="N16" s="805"/>
      <c r="O16" s="805"/>
      <c r="P16" s="805"/>
      <c r="Q16" s="805"/>
      <c r="R16" s="805"/>
      <c r="S16" s="805"/>
      <c r="T16" s="805"/>
      <c r="U16" s="805"/>
      <c r="V16" s="805"/>
      <c r="W16" s="805"/>
      <c r="X16" s="805"/>
      <c r="Y16" s="805"/>
      <c r="Z16" s="805"/>
      <c r="AA16" s="805"/>
      <c r="AB16" s="805"/>
      <c r="AC16" s="805"/>
      <c r="AD16" s="805"/>
      <c r="AE16" s="805"/>
      <c r="AF16" s="805"/>
      <c r="AG16" s="805"/>
      <c r="AH16" s="805"/>
      <c r="AI16" s="805"/>
      <c r="AJ16" s="805"/>
      <c r="AK16" s="805"/>
      <c r="AL16" s="805"/>
      <c r="AM16" s="805"/>
      <c r="AN16" s="805"/>
      <c r="AO16" s="805"/>
      <c r="AP16" s="805"/>
      <c r="AQ16" s="1461"/>
      <c r="AR16" s="1462"/>
      <c r="AS16" s="1462"/>
      <c r="AT16" s="1462"/>
      <c r="AU16" s="1462"/>
      <c r="AV16" s="1462"/>
      <c r="AW16" s="1462"/>
      <c r="AX16" s="1462"/>
      <c r="AY16" s="1462"/>
      <c r="AZ16" s="1462"/>
      <c r="BA16" s="1462"/>
      <c r="BB16" s="1462"/>
      <c r="BC16" s="1462"/>
      <c r="BD16" s="1462"/>
      <c r="BE16" s="1462"/>
      <c r="BF16" s="1462"/>
      <c r="BG16" s="1462"/>
      <c r="BH16" s="1462"/>
      <c r="BI16" s="1462"/>
      <c r="BJ16" s="805" t="s">
        <v>475</v>
      </c>
      <c r="BK16" s="805"/>
      <c r="BL16" s="806"/>
      <c r="BM16" s="802"/>
      <c r="BN16" s="583"/>
      <c r="BP16">
        <v>1</v>
      </c>
      <c r="BQ16">
        <f>COUNTA(AQ15)</f>
        <v>0</v>
      </c>
      <c r="BR16">
        <f t="shared" si="0"/>
        <v>1</v>
      </c>
    </row>
    <row r="17" spans="1:70" ht="20.100000000000001" customHeight="1" x14ac:dyDescent="0.15">
      <c r="A17" s="801"/>
      <c r="B17" s="803"/>
      <c r="C17" s="803"/>
      <c r="D17" s="803"/>
      <c r="E17" s="803"/>
      <c r="F17" s="803"/>
      <c r="G17" s="803"/>
      <c r="H17" s="803"/>
      <c r="I17" s="803"/>
      <c r="J17" s="803"/>
      <c r="K17" s="803"/>
      <c r="L17" s="803"/>
      <c r="M17" s="803"/>
      <c r="N17" s="803"/>
      <c r="O17" s="803"/>
      <c r="P17" s="803"/>
      <c r="Q17" s="803"/>
      <c r="R17" s="803"/>
      <c r="S17" s="803"/>
      <c r="T17" s="803"/>
      <c r="U17" s="803"/>
      <c r="V17" s="803"/>
      <c r="W17" s="803"/>
      <c r="X17" s="803"/>
      <c r="Y17" s="803"/>
      <c r="Z17" s="803"/>
      <c r="AA17" s="803"/>
      <c r="AB17" s="803"/>
      <c r="AC17" s="803"/>
      <c r="AD17" s="803"/>
      <c r="AE17" s="803"/>
      <c r="AF17" s="803"/>
      <c r="AG17" s="803"/>
      <c r="AH17" s="803"/>
      <c r="AI17" s="803"/>
      <c r="AJ17" s="803"/>
      <c r="AK17" s="803"/>
      <c r="AL17" s="803"/>
      <c r="AM17" s="803"/>
      <c r="AN17" s="803"/>
      <c r="AO17" s="803"/>
      <c r="AP17" s="803"/>
      <c r="AQ17" s="803"/>
      <c r="AR17" s="803"/>
      <c r="AS17" s="803"/>
      <c r="AT17" s="803"/>
      <c r="AU17" s="803"/>
      <c r="AV17" s="803"/>
      <c r="AW17" s="803"/>
      <c r="AX17" s="803"/>
      <c r="AY17" s="803"/>
      <c r="AZ17" s="803"/>
      <c r="BA17" s="803"/>
      <c r="BB17" s="803"/>
      <c r="BC17" s="803"/>
      <c r="BD17" s="803"/>
      <c r="BE17" s="803"/>
      <c r="BF17" s="803"/>
      <c r="BG17" s="803"/>
      <c r="BH17" s="803"/>
      <c r="BI17" s="803"/>
      <c r="BJ17" s="803"/>
      <c r="BK17" s="803"/>
      <c r="BL17" s="803"/>
      <c r="BM17" s="802"/>
      <c r="BN17" s="583"/>
      <c r="BP17">
        <v>1</v>
      </c>
      <c r="BQ17">
        <f>COUNTA(AQ16)</f>
        <v>0</v>
      </c>
      <c r="BR17">
        <f t="shared" si="0"/>
        <v>1</v>
      </c>
    </row>
    <row r="18" spans="1:70" ht="20.100000000000001" customHeight="1" x14ac:dyDescent="0.15">
      <c r="A18" s="1247" t="s">
        <v>567</v>
      </c>
      <c r="B18" s="1248"/>
      <c r="C18" s="1248"/>
      <c r="D18" s="1248"/>
      <c r="E18" s="1248"/>
      <c r="F18" s="1248"/>
      <c r="G18" s="1248"/>
      <c r="H18" s="1248"/>
      <c r="I18" s="1248"/>
      <c r="J18" s="1248"/>
      <c r="K18" s="1248"/>
      <c r="L18" s="1248"/>
      <c r="M18" s="1248"/>
      <c r="N18" s="1248"/>
      <c r="O18" s="1248"/>
      <c r="P18" s="1248"/>
      <c r="Q18" s="1248"/>
      <c r="R18" s="1248"/>
      <c r="S18" s="1248"/>
      <c r="T18" s="1248"/>
      <c r="U18" s="1248"/>
      <c r="V18" s="1248"/>
      <c r="W18" s="1248"/>
      <c r="X18" s="1248"/>
      <c r="Y18" s="1248"/>
      <c r="Z18" s="1248"/>
      <c r="AA18" s="1248"/>
      <c r="AB18" s="1248"/>
      <c r="AC18" s="1248"/>
      <c r="AD18" s="1248"/>
      <c r="AE18" s="1248"/>
      <c r="AF18" s="1248"/>
      <c r="AG18" s="1248"/>
      <c r="AH18" s="1248"/>
      <c r="AI18" s="1248"/>
      <c r="AJ18" s="1248"/>
      <c r="AK18" s="1248"/>
      <c r="AL18" s="1248"/>
      <c r="AM18" s="1248"/>
      <c r="AN18" s="1248"/>
      <c r="AO18" s="1248"/>
      <c r="AP18" s="1248"/>
      <c r="AQ18" s="1248"/>
      <c r="AR18" s="1248"/>
      <c r="AS18" s="1248"/>
      <c r="AT18" s="1248"/>
      <c r="AU18" s="1248"/>
      <c r="AV18" s="1248"/>
      <c r="AW18" s="1248"/>
      <c r="AX18" s="1248"/>
      <c r="AY18" s="1248"/>
      <c r="AZ18" s="1248"/>
      <c r="BA18" s="1248"/>
      <c r="BB18" s="1248"/>
      <c r="BC18" s="1248"/>
      <c r="BD18" s="1248"/>
      <c r="BE18" s="1248"/>
      <c r="BF18" s="1248"/>
      <c r="BG18" s="1248"/>
      <c r="BH18" s="1248"/>
      <c r="BI18" s="1248"/>
      <c r="BJ18" s="1248"/>
      <c r="BK18" s="1248"/>
      <c r="BL18" s="1248"/>
      <c r="BM18" s="1249"/>
      <c r="BN18" s="583"/>
    </row>
    <row r="19" spans="1:70" ht="20.100000000000001" customHeight="1" x14ac:dyDescent="0.15">
      <c r="A19" s="801"/>
      <c r="B19" s="1358" t="s">
        <v>917</v>
      </c>
      <c r="C19" s="1359"/>
      <c r="D19" s="822" t="s">
        <v>568</v>
      </c>
      <c r="E19" s="822"/>
      <c r="F19" s="822"/>
      <c r="G19" s="822"/>
      <c r="H19" s="822"/>
      <c r="I19" s="822"/>
      <c r="J19" s="822"/>
      <c r="K19" s="822"/>
      <c r="L19" s="822"/>
      <c r="M19" s="822"/>
      <c r="N19" s="822"/>
      <c r="O19" s="822"/>
      <c r="P19" s="822"/>
      <c r="Q19" s="822"/>
      <c r="R19" s="822"/>
      <c r="S19" s="822"/>
      <c r="T19" s="822"/>
      <c r="U19" s="822"/>
      <c r="V19" s="822"/>
      <c r="W19" s="822"/>
      <c r="X19" s="822"/>
      <c r="Y19" s="822"/>
      <c r="Z19" s="822"/>
      <c r="AA19" s="822"/>
      <c r="AB19" s="822"/>
      <c r="AC19" s="822"/>
      <c r="AD19" s="822"/>
      <c r="AE19" s="822"/>
      <c r="AF19" s="822"/>
      <c r="AG19" s="822"/>
      <c r="AH19" s="822"/>
      <c r="AI19" s="822"/>
      <c r="AJ19" s="822"/>
      <c r="AK19" s="822"/>
      <c r="AL19" s="822"/>
      <c r="AM19" s="822"/>
      <c r="AN19" s="822"/>
      <c r="AO19" s="822"/>
      <c r="AP19" s="823"/>
      <c r="AQ19" s="1457">
        <f>IF(P32="","",P32)</f>
        <v>0</v>
      </c>
      <c r="AR19" s="1458"/>
      <c r="AS19" s="1458"/>
      <c r="AT19" s="1458"/>
      <c r="AU19" s="1458"/>
      <c r="AV19" s="1458"/>
      <c r="AW19" s="1458"/>
      <c r="AX19" s="1458"/>
      <c r="AY19" s="1458"/>
      <c r="AZ19" s="1458"/>
      <c r="BA19" s="1458"/>
      <c r="BB19" s="1458"/>
      <c r="BC19" s="1458"/>
      <c r="BD19" s="1458"/>
      <c r="BE19" s="1458"/>
      <c r="BF19" s="1458"/>
      <c r="BG19" s="1458"/>
      <c r="BH19" s="1458"/>
      <c r="BI19" s="1458"/>
      <c r="BJ19" s="805" t="s">
        <v>462</v>
      </c>
      <c r="BK19" s="805"/>
      <c r="BL19" s="806"/>
      <c r="BM19" s="802"/>
      <c r="BN19" s="583"/>
    </row>
    <row r="20" spans="1:70" ht="20.100000000000001" customHeight="1" x14ac:dyDescent="0.15">
      <c r="A20" s="801"/>
      <c r="B20" s="1360"/>
      <c r="C20" s="1361"/>
      <c r="D20" s="809" t="s">
        <v>569</v>
      </c>
      <c r="E20" s="809"/>
      <c r="F20" s="809"/>
      <c r="G20" s="809"/>
      <c r="H20" s="809"/>
      <c r="I20" s="809"/>
      <c r="J20" s="809"/>
      <c r="K20" s="809"/>
      <c r="L20" s="809"/>
      <c r="M20" s="809"/>
      <c r="N20" s="809"/>
      <c r="O20" s="809"/>
      <c r="P20" s="809"/>
      <c r="Q20" s="809"/>
      <c r="R20" s="809"/>
      <c r="S20" s="809"/>
      <c r="T20" s="809"/>
      <c r="U20" s="809"/>
      <c r="V20" s="809"/>
      <c r="W20" s="809"/>
      <c r="X20" s="809"/>
      <c r="Y20" s="809"/>
      <c r="Z20" s="809"/>
      <c r="AA20" s="809"/>
      <c r="AB20" s="809"/>
      <c r="AC20" s="809"/>
      <c r="AD20" s="809"/>
      <c r="AE20" s="809"/>
      <c r="AF20" s="809"/>
      <c r="AG20" s="809"/>
      <c r="AH20" s="809"/>
      <c r="AI20" s="809"/>
      <c r="AJ20" s="809"/>
      <c r="AK20" s="809"/>
      <c r="AL20" s="809"/>
      <c r="AM20" s="809"/>
      <c r="AN20" s="809"/>
      <c r="AO20" s="809"/>
      <c r="AP20" s="867"/>
      <c r="AQ20" s="1459"/>
      <c r="AR20" s="1460"/>
      <c r="AS20" s="1460"/>
      <c r="AT20" s="1460"/>
      <c r="AU20" s="1460"/>
      <c r="AV20" s="1460"/>
      <c r="AW20" s="1460"/>
      <c r="AX20" s="1460"/>
      <c r="AY20" s="1460"/>
      <c r="AZ20" s="1460"/>
      <c r="BA20" s="1460"/>
      <c r="BB20" s="1460"/>
      <c r="BC20" s="1460"/>
      <c r="BD20" s="1460"/>
      <c r="BE20" s="1460"/>
      <c r="BF20" s="1460"/>
      <c r="BG20" s="1460"/>
      <c r="BH20" s="1460"/>
      <c r="BI20" s="1460"/>
      <c r="BJ20" s="836" t="s">
        <v>570</v>
      </c>
      <c r="BK20" s="836"/>
      <c r="BL20" s="857"/>
      <c r="BM20" s="802"/>
      <c r="BN20" s="583"/>
    </row>
    <row r="21" spans="1:70" ht="20.100000000000001" customHeight="1" x14ac:dyDescent="0.15">
      <c r="A21" s="801"/>
      <c r="B21" s="1360"/>
      <c r="C21" s="1361"/>
      <c r="D21" s="822" t="s">
        <v>571</v>
      </c>
      <c r="E21" s="822"/>
      <c r="F21" s="822"/>
      <c r="G21" s="822"/>
      <c r="H21" s="822"/>
      <c r="I21" s="822"/>
      <c r="J21" s="822"/>
      <c r="K21" s="822"/>
      <c r="L21" s="822"/>
      <c r="M21" s="822"/>
      <c r="N21" s="822"/>
      <c r="O21" s="822"/>
      <c r="P21" s="822"/>
      <c r="Q21" s="822"/>
      <c r="R21" s="822"/>
      <c r="S21" s="822"/>
      <c r="T21" s="822"/>
      <c r="U21" s="822"/>
      <c r="V21" s="822"/>
      <c r="W21" s="822"/>
      <c r="X21" s="822"/>
      <c r="Y21" s="822"/>
      <c r="Z21" s="822"/>
      <c r="AA21" s="822"/>
      <c r="AB21" s="822"/>
      <c r="AC21" s="822"/>
      <c r="AD21" s="822"/>
      <c r="AE21" s="822"/>
      <c r="AF21" s="822"/>
      <c r="AG21" s="822"/>
      <c r="AH21" s="822"/>
      <c r="AI21" s="822"/>
      <c r="AJ21" s="868"/>
      <c r="AK21" s="868"/>
      <c r="AL21" s="868"/>
      <c r="AM21" s="868"/>
      <c r="AN21" s="868"/>
      <c r="AO21" s="869"/>
      <c r="AP21" s="868"/>
      <c r="AQ21" s="868"/>
      <c r="AR21" s="868"/>
      <c r="AS21" s="870"/>
      <c r="AT21" s="870"/>
      <c r="AU21" s="870"/>
      <c r="AV21" s="870"/>
      <c r="AW21" s="870"/>
      <c r="AX21" s="870"/>
      <c r="AY21" s="870"/>
      <c r="AZ21" s="870"/>
      <c r="BA21" s="870"/>
      <c r="BB21" s="870"/>
      <c r="BC21" s="870"/>
      <c r="BD21" s="870"/>
      <c r="BE21" s="870"/>
      <c r="BF21" s="870"/>
      <c r="BG21" s="870"/>
      <c r="BH21" s="870"/>
      <c r="BI21" s="870"/>
      <c r="BJ21" s="870"/>
      <c r="BK21" s="871"/>
      <c r="BL21" s="872"/>
      <c r="BM21" s="802"/>
      <c r="BN21" s="583"/>
    </row>
    <row r="22" spans="1:70" ht="20.100000000000001" customHeight="1" x14ac:dyDescent="0.15">
      <c r="A22" s="801"/>
      <c r="B22" s="1360"/>
      <c r="C22" s="1361"/>
      <c r="D22" s="873" t="s">
        <v>173</v>
      </c>
      <c r="E22" s="873"/>
      <c r="F22" s="873"/>
      <c r="G22" s="873"/>
      <c r="H22" s="873"/>
      <c r="I22" s="873"/>
      <c r="J22" s="873"/>
      <c r="K22" s="873"/>
      <c r="L22" s="873"/>
      <c r="M22" s="822"/>
      <c r="N22" s="822"/>
      <c r="O22" s="822"/>
      <c r="P22" s="822"/>
      <c r="Q22" s="822"/>
      <c r="R22" s="822"/>
      <c r="S22" s="822"/>
      <c r="T22" s="822"/>
      <c r="U22" s="822"/>
      <c r="V22" s="822"/>
      <c r="W22" s="822"/>
      <c r="X22" s="822"/>
      <c r="Y22" s="822"/>
      <c r="Z22" s="822"/>
      <c r="AA22" s="822"/>
      <c r="AB22" s="822"/>
      <c r="AC22" s="822"/>
      <c r="AD22" s="822"/>
      <c r="AE22" s="822"/>
      <c r="AF22" s="822"/>
      <c r="AG22" s="822"/>
      <c r="AH22" s="822"/>
      <c r="AI22" s="822"/>
      <c r="AJ22" s="874"/>
      <c r="AK22" s="874"/>
      <c r="AL22" s="874"/>
      <c r="AM22" s="874"/>
      <c r="AN22" s="874"/>
      <c r="AO22" s="875"/>
      <c r="AP22" s="876"/>
      <c r="AQ22" s="1448" t="str">
        <f>IF(入力シート!E108="","",入力シート!E108)</f>
        <v/>
      </c>
      <c r="AR22" s="1449"/>
      <c r="AS22" s="1449"/>
      <c r="AT22" s="1449"/>
      <c r="AU22" s="1449"/>
      <c r="AV22" s="1449"/>
      <c r="AW22" s="1449"/>
      <c r="AX22" s="1449"/>
      <c r="AY22" s="1449"/>
      <c r="AZ22" s="1449"/>
      <c r="BA22" s="1449"/>
      <c r="BB22" s="1449"/>
      <c r="BC22" s="1450"/>
      <c r="BD22" s="1450"/>
      <c r="BE22" s="1450"/>
      <c r="BF22" s="1450"/>
      <c r="BG22" s="1450"/>
      <c r="BH22" s="1450"/>
      <c r="BI22" s="1450"/>
      <c r="BJ22" s="1450"/>
      <c r="BK22" s="877" t="s">
        <v>679</v>
      </c>
      <c r="BL22" s="878"/>
      <c r="BM22" s="802"/>
      <c r="BN22" s="583"/>
    </row>
    <row r="23" spans="1:70" ht="20.100000000000001" customHeight="1" x14ac:dyDescent="0.15">
      <c r="A23" s="801"/>
      <c r="B23" s="1360"/>
      <c r="C23" s="1361"/>
      <c r="D23" s="879"/>
      <c r="E23" s="1443" t="s">
        <v>909</v>
      </c>
      <c r="F23" s="1431"/>
      <c r="G23" s="1431"/>
      <c r="H23" s="1431"/>
      <c r="I23" s="1431"/>
      <c r="J23" s="1431"/>
      <c r="K23" s="1431"/>
      <c r="L23" s="1431"/>
      <c r="M23" s="1431"/>
      <c r="N23" s="1444"/>
      <c r="O23" s="1443" t="s">
        <v>907</v>
      </c>
      <c r="P23" s="1431"/>
      <c r="Q23" s="1431"/>
      <c r="R23" s="1431"/>
      <c r="S23" s="1431"/>
      <c r="T23" s="1431"/>
      <c r="U23" s="1431"/>
      <c r="V23" s="1431"/>
      <c r="W23" s="1431"/>
      <c r="X23" s="1444"/>
      <c r="Y23" s="1443" t="s">
        <v>863</v>
      </c>
      <c r="Z23" s="1431"/>
      <c r="AA23" s="1431"/>
      <c r="AB23" s="1431"/>
      <c r="AC23" s="1431"/>
      <c r="AD23" s="1431"/>
      <c r="AE23" s="1431"/>
      <c r="AF23" s="1431"/>
      <c r="AG23" s="1431"/>
      <c r="AH23" s="1444"/>
      <c r="AI23" s="1456" t="s">
        <v>870</v>
      </c>
      <c r="AJ23" s="1431"/>
      <c r="AK23" s="1431"/>
      <c r="AL23" s="1431"/>
      <c r="AM23" s="1431"/>
      <c r="AN23" s="1431"/>
      <c r="AO23" s="1431"/>
      <c r="AP23" s="1431"/>
      <c r="AQ23" s="1431"/>
      <c r="AR23" s="1444"/>
      <c r="AS23" s="1440" t="s">
        <v>868</v>
      </c>
      <c r="AT23" s="1441"/>
      <c r="AU23" s="1441"/>
      <c r="AV23" s="1441"/>
      <c r="AW23" s="1441"/>
      <c r="AX23" s="1441"/>
      <c r="AY23" s="1441"/>
      <c r="AZ23" s="1441"/>
      <c r="BA23" s="1441"/>
      <c r="BB23" s="1442"/>
      <c r="BC23" s="1440" t="s">
        <v>869</v>
      </c>
      <c r="BD23" s="1441"/>
      <c r="BE23" s="1441"/>
      <c r="BF23" s="1441"/>
      <c r="BG23" s="1441"/>
      <c r="BH23" s="1441"/>
      <c r="BI23" s="1441"/>
      <c r="BJ23" s="1441"/>
      <c r="BK23" s="1441"/>
      <c r="BL23" s="1442"/>
      <c r="BM23" s="802"/>
      <c r="BN23" s="583"/>
    </row>
    <row r="24" spans="1:70" ht="20.100000000000001" customHeight="1" x14ac:dyDescent="0.15">
      <c r="A24" s="801"/>
      <c r="B24" s="1360"/>
      <c r="C24" s="1361"/>
      <c r="D24" s="880"/>
      <c r="E24" s="1368" t="s">
        <v>914</v>
      </c>
      <c r="F24" s="1451"/>
      <c r="G24" s="1451"/>
      <c r="H24" s="1451"/>
      <c r="I24" s="1451"/>
      <c r="J24" s="1451"/>
      <c r="K24" s="1451"/>
      <c r="L24" s="1451"/>
      <c r="M24" s="1451"/>
      <c r="N24" s="1452"/>
      <c r="O24" s="1368" t="s">
        <v>908</v>
      </c>
      <c r="P24" s="1369"/>
      <c r="Q24" s="1369"/>
      <c r="R24" s="1369"/>
      <c r="S24" s="1369"/>
      <c r="T24" s="1369"/>
      <c r="U24" s="1369"/>
      <c r="V24" s="1369"/>
      <c r="W24" s="1369"/>
      <c r="X24" s="1370"/>
      <c r="Y24" s="1368" t="s">
        <v>864</v>
      </c>
      <c r="Z24" s="1369"/>
      <c r="AA24" s="1369"/>
      <c r="AB24" s="1369"/>
      <c r="AC24" s="1369"/>
      <c r="AD24" s="1369"/>
      <c r="AE24" s="1369"/>
      <c r="AF24" s="1369"/>
      <c r="AG24" s="1369"/>
      <c r="AH24" s="1370"/>
      <c r="AI24" s="1368" t="s">
        <v>865</v>
      </c>
      <c r="AJ24" s="1369"/>
      <c r="AK24" s="1369"/>
      <c r="AL24" s="1369"/>
      <c r="AM24" s="1369"/>
      <c r="AN24" s="1369"/>
      <c r="AO24" s="1369"/>
      <c r="AP24" s="1369"/>
      <c r="AQ24" s="1369"/>
      <c r="AR24" s="1370"/>
      <c r="AS24" s="1368" t="s">
        <v>866</v>
      </c>
      <c r="AT24" s="1369"/>
      <c r="AU24" s="1369"/>
      <c r="AV24" s="1369"/>
      <c r="AW24" s="1369"/>
      <c r="AX24" s="1369"/>
      <c r="AY24" s="1369"/>
      <c r="AZ24" s="1369"/>
      <c r="BA24" s="1369"/>
      <c r="BB24" s="1370"/>
      <c r="BC24" s="1368" t="s">
        <v>867</v>
      </c>
      <c r="BD24" s="1369"/>
      <c r="BE24" s="1369"/>
      <c r="BF24" s="1369"/>
      <c r="BG24" s="1369"/>
      <c r="BH24" s="1369"/>
      <c r="BI24" s="1369"/>
      <c r="BJ24" s="1369"/>
      <c r="BK24" s="1369"/>
      <c r="BL24" s="1370"/>
      <c r="BM24" s="802"/>
      <c r="BN24" s="583"/>
    </row>
    <row r="25" spans="1:70" ht="20.100000000000001" customHeight="1" x14ac:dyDescent="0.15">
      <c r="A25" s="801"/>
      <c r="B25" s="1360"/>
      <c r="C25" s="1361"/>
      <c r="D25" s="881"/>
      <c r="E25" s="1453"/>
      <c r="F25" s="1454"/>
      <c r="G25" s="1454"/>
      <c r="H25" s="1454"/>
      <c r="I25" s="1454"/>
      <c r="J25" s="1454"/>
      <c r="K25" s="1454"/>
      <c r="L25" s="1454"/>
      <c r="M25" s="1454"/>
      <c r="N25" s="1455"/>
      <c r="O25" s="1371"/>
      <c r="P25" s="1372"/>
      <c r="Q25" s="1372"/>
      <c r="R25" s="1372"/>
      <c r="S25" s="1372"/>
      <c r="T25" s="1372"/>
      <c r="U25" s="1372"/>
      <c r="V25" s="1372"/>
      <c r="W25" s="1372"/>
      <c r="X25" s="1373"/>
      <c r="Y25" s="1371"/>
      <c r="Z25" s="1372"/>
      <c r="AA25" s="1372"/>
      <c r="AB25" s="1372"/>
      <c r="AC25" s="1372"/>
      <c r="AD25" s="1372"/>
      <c r="AE25" s="1372"/>
      <c r="AF25" s="1372"/>
      <c r="AG25" s="1372"/>
      <c r="AH25" s="1373"/>
      <c r="AI25" s="1371"/>
      <c r="AJ25" s="1372"/>
      <c r="AK25" s="1372"/>
      <c r="AL25" s="1372"/>
      <c r="AM25" s="1372"/>
      <c r="AN25" s="1372"/>
      <c r="AO25" s="1372"/>
      <c r="AP25" s="1372"/>
      <c r="AQ25" s="1372"/>
      <c r="AR25" s="1373"/>
      <c r="AS25" s="1371"/>
      <c r="AT25" s="1372"/>
      <c r="AU25" s="1372"/>
      <c r="AV25" s="1372"/>
      <c r="AW25" s="1372"/>
      <c r="AX25" s="1372"/>
      <c r="AY25" s="1372"/>
      <c r="AZ25" s="1372"/>
      <c r="BA25" s="1372"/>
      <c r="BB25" s="1373"/>
      <c r="BC25" s="1371"/>
      <c r="BD25" s="1372"/>
      <c r="BE25" s="1372"/>
      <c r="BF25" s="1372"/>
      <c r="BG25" s="1372"/>
      <c r="BH25" s="1372"/>
      <c r="BI25" s="1372"/>
      <c r="BJ25" s="1372"/>
      <c r="BK25" s="1372"/>
      <c r="BL25" s="1373"/>
      <c r="BM25" s="802"/>
      <c r="BN25" s="583"/>
    </row>
    <row r="26" spans="1:70" ht="20.100000000000001" customHeight="1" x14ac:dyDescent="0.15">
      <c r="A26" s="801"/>
      <c r="B26" s="1360"/>
      <c r="C26" s="1361"/>
      <c r="D26" s="882">
        <v>1</v>
      </c>
      <c r="E26" s="1376">
        <f>入力シート!$E$111</f>
        <v>0</v>
      </c>
      <c r="F26" s="1377"/>
      <c r="G26" s="1377"/>
      <c r="H26" s="1377"/>
      <c r="I26" s="1377"/>
      <c r="J26" s="1377"/>
      <c r="K26" s="1377"/>
      <c r="L26" s="1377"/>
      <c r="M26" s="879" t="s">
        <v>911</v>
      </c>
      <c r="N26" s="838"/>
      <c r="O26" s="1384">
        <f>入力シート!$H$111</f>
        <v>0</v>
      </c>
      <c r="P26" s="1385"/>
      <c r="Q26" s="1385"/>
      <c r="R26" s="1385"/>
      <c r="S26" s="1385"/>
      <c r="T26" s="1385"/>
      <c r="U26" s="1385"/>
      <c r="V26" s="1385"/>
      <c r="W26" s="838" t="s">
        <v>912</v>
      </c>
      <c r="X26" s="839"/>
      <c r="Y26" s="1384">
        <f>入力シート!$E$108*E26/1000</f>
        <v>0</v>
      </c>
      <c r="Z26" s="1385"/>
      <c r="AA26" s="1385"/>
      <c r="AB26" s="1385"/>
      <c r="AC26" s="1385"/>
      <c r="AD26" s="1385"/>
      <c r="AE26" s="1385"/>
      <c r="AF26" s="1385"/>
      <c r="AG26" s="883" t="s">
        <v>110</v>
      </c>
      <c r="AH26" s="839"/>
      <c r="AI26" s="1384">
        <f>入力シート!$E$87</f>
        <v>0</v>
      </c>
      <c r="AJ26" s="1385"/>
      <c r="AK26" s="1385"/>
      <c r="AL26" s="1385"/>
      <c r="AM26" s="1385"/>
      <c r="AN26" s="1385"/>
      <c r="AO26" s="1385"/>
      <c r="AP26" s="1385"/>
      <c r="AQ26" s="883" t="s">
        <v>110</v>
      </c>
      <c r="AR26" s="884"/>
      <c r="AS26" s="1376">
        <f>MIN(Y26,AI26)</f>
        <v>0</v>
      </c>
      <c r="AT26" s="1377"/>
      <c r="AU26" s="1377"/>
      <c r="AV26" s="1377"/>
      <c r="AW26" s="1377"/>
      <c r="AX26" s="1377"/>
      <c r="AY26" s="1377"/>
      <c r="AZ26" s="1377"/>
      <c r="BA26" s="883" t="s">
        <v>110</v>
      </c>
      <c r="BB26" s="885"/>
      <c r="BC26" s="1376">
        <f>O26*AS26</f>
        <v>0</v>
      </c>
      <c r="BD26" s="1377"/>
      <c r="BE26" s="1377"/>
      <c r="BF26" s="1377"/>
      <c r="BG26" s="1377"/>
      <c r="BH26" s="1377"/>
      <c r="BI26" s="1377"/>
      <c r="BJ26" s="1377"/>
      <c r="BK26" s="883" t="s">
        <v>110</v>
      </c>
      <c r="BL26" s="886"/>
      <c r="BM26" s="802"/>
      <c r="BN26" s="583"/>
    </row>
    <row r="27" spans="1:70" ht="20.100000000000001" customHeight="1" x14ac:dyDescent="0.15">
      <c r="A27" s="801"/>
      <c r="B27" s="1360"/>
      <c r="C27" s="1361"/>
      <c r="D27" s="887">
        <v>2</v>
      </c>
      <c r="E27" s="1374">
        <f>IF(入力シート!$E$109&gt;=2,入力シート!$E$112,0)</f>
        <v>0</v>
      </c>
      <c r="F27" s="1375"/>
      <c r="G27" s="1375"/>
      <c r="H27" s="1375"/>
      <c r="I27" s="1375"/>
      <c r="J27" s="1375"/>
      <c r="K27" s="1375"/>
      <c r="L27" s="1375"/>
      <c r="M27" s="888" t="s">
        <v>911</v>
      </c>
      <c r="N27" s="889"/>
      <c r="O27" s="1382">
        <f>IF(入力シート!$E$109&gt;=2,入力シート!$H$112,0)</f>
        <v>0</v>
      </c>
      <c r="P27" s="1383"/>
      <c r="Q27" s="1383"/>
      <c r="R27" s="1383"/>
      <c r="S27" s="1383"/>
      <c r="T27" s="1383"/>
      <c r="U27" s="1383"/>
      <c r="V27" s="1383"/>
      <c r="W27" s="890" t="s">
        <v>912</v>
      </c>
      <c r="X27" s="889"/>
      <c r="Y27" s="1382">
        <f>入力シート!$E$108*E27/1000</f>
        <v>0</v>
      </c>
      <c r="Z27" s="1383"/>
      <c r="AA27" s="1383"/>
      <c r="AB27" s="1383"/>
      <c r="AC27" s="1383"/>
      <c r="AD27" s="1383"/>
      <c r="AE27" s="1383"/>
      <c r="AF27" s="1383"/>
      <c r="AG27" s="891" t="s">
        <v>110</v>
      </c>
      <c r="AH27" s="889"/>
      <c r="AI27" s="1382">
        <f>IF(AND(入力シート!E109&gt;=2,入力シート!E109&lt;=5),入力シート!$E$87,0)</f>
        <v>0</v>
      </c>
      <c r="AJ27" s="1383"/>
      <c r="AK27" s="1383"/>
      <c r="AL27" s="1383"/>
      <c r="AM27" s="1383"/>
      <c r="AN27" s="1383"/>
      <c r="AO27" s="1383"/>
      <c r="AP27" s="1383"/>
      <c r="AQ27" s="891" t="s">
        <v>110</v>
      </c>
      <c r="AR27" s="892"/>
      <c r="AS27" s="1374">
        <f>MIN(Y27,AI27)</f>
        <v>0</v>
      </c>
      <c r="AT27" s="1375"/>
      <c r="AU27" s="1375"/>
      <c r="AV27" s="1375"/>
      <c r="AW27" s="1375"/>
      <c r="AX27" s="1375"/>
      <c r="AY27" s="1375"/>
      <c r="AZ27" s="1375"/>
      <c r="BA27" s="891" t="s">
        <v>110</v>
      </c>
      <c r="BB27" s="893"/>
      <c r="BC27" s="1374">
        <f>O27*AS27</f>
        <v>0</v>
      </c>
      <c r="BD27" s="1375"/>
      <c r="BE27" s="1375"/>
      <c r="BF27" s="1375"/>
      <c r="BG27" s="1375"/>
      <c r="BH27" s="1375"/>
      <c r="BI27" s="1375"/>
      <c r="BJ27" s="1375"/>
      <c r="BK27" s="891" t="s">
        <v>110</v>
      </c>
      <c r="BL27" s="894"/>
      <c r="BM27" s="802"/>
      <c r="BN27" s="583"/>
    </row>
    <row r="28" spans="1:70" ht="20.100000000000001" customHeight="1" x14ac:dyDescent="0.15">
      <c r="A28" s="801"/>
      <c r="B28" s="1360"/>
      <c r="C28" s="1361"/>
      <c r="D28" s="887">
        <v>3</v>
      </c>
      <c r="E28" s="1374">
        <f>IF(入力シート!$E$109&gt;=3,入力シート!$E$113,0)</f>
        <v>0</v>
      </c>
      <c r="F28" s="1375"/>
      <c r="G28" s="1375"/>
      <c r="H28" s="1375"/>
      <c r="I28" s="1375"/>
      <c r="J28" s="1375"/>
      <c r="K28" s="1375"/>
      <c r="L28" s="1375"/>
      <c r="M28" s="888" t="s">
        <v>911</v>
      </c>
      <c r="N28" s="889"/>
      <c r="O28" s="1382">
        <f>IF(入力シート!$E$109&gt;=3,入力シート!$H$113,0)</f>
        <v>0</v>
      </c>
      <c r="P28" s="1383"/>
      <c r="Q28" s="1383"/>
      <c r="R28" s="1383"/>
      <c r="S28" s="1383"/>
      <c r="T28" s="1383"/>
      <c r="U28" s="1383"/>
      <c r="V28" s="1383"/>
      <c r="W28" s="890" t="s">
        <v>912</v>
      </c>
      <c r="X28" s="889"/>
      <c r="Y28" s="1382">
        <f>入力シート!$E$108*E28/1000</f>
        <v>0</v>
      </c>
      <c r="Z28" s="1383"/>
      <c r="AA28" s="1383"/>
      <c r="AB28" s="1383"/>
      <c r="AC28" s="1383"/>
      <c r="AD28" s="1383"/>
      <c r="AE28" s="1383"/>
      <c r="AF28" s="1383"/>
      <c r="AG28" s="891" t="s">
        <v>110</v>
      </c>
      <c r="AH28" s="889"/>
      <c r="AI28" s="1382">
        <f>IF(AND(入力シート!E109&gt;=3,入力シート!E109&lt;=5),入力シート!$E$87,0)</f>
        <v>0</v>
      </c>
      <c r="AJ28" s="1383"/>
      <c r="AK28" s="1383"/>
      <c r="AL28" s="1383"/>
      <c r="AM28" s="1383"/>
      <c r="AN28" s="1383"/>
      <c r="AO28" s="1383"/>
      <c r="AP28" s="1383"/>
      <c r="AQ28" s="891" t="s">
        <v>110</v>
      </c>
      <c r="AR28" s="892"/>
      <c r="AS28" s="1374">
        <f>MIN(Y28,AI28)</f>
        <v>0</v>
      </c>
      <c r="AT28" s="1375"/>
      <c r="AU28" s="1375"/>
      <c r="AV28" s="1375"/>
      <c r="AW28" s="1375"/>
      <c r="AX28" s="1375"/>
      <c r="AY28" s="1375"/>
      <c r="AZ28" s="1375"/>
      <c r="BA28" s="891" t="s">
        <v>110</v>
      </c>
      <c r="BB28" s="893"/>
      <c r="BC28" s="1374">
        <f>O28*AS28</f>
        <v>0</v>
      </c>
      <c r="BD28" s="1375"/>
      <c r="BE28" s="1375"/>
      <c r="BF28" s="1375"/>
      <c r="BG28" s="1375"/>
      <c r="BH28" s="1375"/>
      <c r="BI28" s="1375"/>
      <c r="BJ28" s="1375"/>
      <c r="BK28" s="891" t="s">
        <v>110</v>
      </c>
      <c r="BL28" s="894"/>
      <c r="BM28" s="802"/>
      <c r="BN28" s="583"/>
    </row>
    <row r="29" spans="1:70" ht="20.100000000000001" customHeight="1" x14ac:dyDescent="0.15">
      <c r="A29" s="801"/>
      <c r="B29" s="1360"/>
      <c r="C29" s="1361"/>
      <c r="D29" s="887">
        <v>4</v>
      </c>
      <c r="E29" s="1374">
        <f>IF(入力シート!$E$109&gt;=4,入力シート!$E$114,0)</f>
        <v>0</v>
      </c>
      <c r="F29" s="1375"/>
      <c r="G29" s="1375"/>
      <c r="H29" s="1375"/>
      <c r="I29" s="1375"/>
      <c r="J29" s="1375"/>
      <c r="K29" s="1375"/>
      <c r="L29" s="1375"/>
      <c r="M29" s="888" t="s">
        <v>911</v>
      </c>
      <c r="N29" s="889"/>
      <c r="O29" s="1382">
        <f>IF(入力シート!$E$109&gt;=4,入力シート!$H$114,0)</f>
        <v>0</v>
      </c>
      <c r="P29" s="1383"/>
      <c r="Q29" s="1383"/>
      <c r="R29" s="1383"/>
      <c r="S29" s="1383"/>
      <c r="T29" s="1383"/>
      <c r="U29" s="1383"/>
      <c r="V29" s="1383"/>
      <c r="W29" s="890" t="s">
        <v>912</v>
      </c>
      <c r="X29" s="889"/>
      <c r="Y29" s="1382">
        <f>入力シート!$E$108*E29/1000</f>
        <v>0</v>
      </c>
      <c r="Z29" s="1383"/>
      <c r="AA29" s="1383"/>
      <c r="AB29" s="1383"/>
      <c r="AC29" s="1383"/>
      <c r="AD29" s="1383"/>
      <c r="AE29" s="1383"/>
      <c r="AF29" s="1383"/>
      <c r="AG29" s="891" t="s">
        <v>110</v>
      </c>
      <c r="AH29" s="889"/>
      <c r="AI29" s="1382">
        <f>IF(AND(入力シート!E109&gt;=4,入力シート!E109&lt;=5),入力シート!$E$87,0)</f>
        <v>0</v>
      </c>
      <c r="AJ29" s="1383"/>
      <c r="AK29" s="1383"/>
      <c r="AL29" s="1383"/>
      <c r="AM29" s="1383"/>
      <c r="AN29" s="1383"/>
      <c r="AO29" s="1383"/>
      <c r="AP29" s="1383"/>
      <c r="AQ29" s="891" t="s">
        <v>110</v>
      </c>
      <c r="AR29" s="892"/>
      <c r="AS29" s="1374">
        <f>MIN(Y29,AI29)</f>
        <v>0</v>
      </c>
      <c r="AT29" s="1375"/>
      <c r="AU29" s="1375"/>
      <c r="AV29" s="1375"/>
      <c r="AW29" s="1375"/>
      <c r="AX29" s="1375"/>
      <c r="AY29" s="1375"/>
      <c r="AZ29" s="1375"/>
      <c r="BA29" s="891" t="s">
        <v>110</v>
      </c>
      <c r="BB29" s="893"/>
      <c r="BC29" s="1374">
        <f>O29*AS29</f>
        <v>0</v>
      </c>
      <c r="BD29" s="1375"/>
      <c r="BE29" s="1375"/>
      <c r="BF29" s="1375"/>
      <c r="BG29" s="1375"/>
      <c r="BH29" s="1375"/>
      <c r="BI29" s="1375"/>
      <c r="BJ29" s="1375"/>
      <c r="BK29" s="891" t="s">
        <v>110</v>
      </c>
      <c r="BL29" s="894"/>
      <c r="BM29" s="802"/>
      <c r="BN29" s="583"/>
    </row>
    <row r="30" spans="1:70" ht="20.100000000000001" customHeight="1" thickBot="1" x14ac:dyDescent="0.2">
      <c r="A30" s="801"/>
      <c r="B30" s="1360"/>
      <c r="C30" s="1361"/>
      <c r="D30" s="895">
        <v>5</v>
      </c>
      <c r="E30" s="1378">
        <f>IF(入力シート!$E$109&gt;=5,入力シート!$E$115,0)</f>
        <v>0</v>
      </c>
      <c r="F30" s="1379"/>
      <c r="G30" s="1379"/>
      <c r="H30" s="1379"/>
      <c r="I30" s="1379"/>
      <c r="J30" s="1379"/>
      <c r="K30" s="1379"/>
      <c r="L30" s="1379"/>
      <c r="M30" s="881" t="s">
        <v>911</v>
      </c>
      <c r="N30" s="834"/>
      <c r="O30" s="1380">
        <f>IF(入力シート!$E$109&gt;=5,入力シート!$H$115,0)</f>
        <v>0</v>
      </c>
      <c r="P30" s="1381"/>
      <c r="Q30" s="1381"/>
      <c r="R30" s="1381"/>
      <c r="S30" s="1381"/>
      <c r="T30" s="1381"/>
      <c r="U30" s="1381"/>
      <c r="V30" s="1381"/>
      <c r="W30" s="834" t="s">
        <v>912</v>
      </c>
      <c r="X30" s="896"/>
      <c r="Y30" s="1380">
        <f>入力シート!$E$108*E30/1000</f>
        <v>0</v>
      </c>
      <c r="Z30" s="1381"/>
      <c r="AA30" s="1381"/>
      <c r="AB30" s="1381"/>
      <c r="AC30" s="1381"/>
      <c r="AD30" s="1381"/>
      <c r="AE30" s="1381"/>
      <c r="AF30" s="1381"/>
      <c r="AG30" s="897" t="s">
        <v>110</v>
      </c>
      <c r="AH30" s="896"/>
      <c r="AI30" s="1380">
        <f>IF(AND(入力シート!E109&gt;=5,入力シート!E109&lt;=5),入力シート!$E$87,0)</f>
        <v>0</v>
      </c>
      <c r="AJ30" s="1381"/>
      <c r="AK30" s="1381"/>
      <c r="AL30" s="1381"/>
      <c r="AM30" s="1381"/>
      <c r="AN30" s="1381"/>
      <c r="AO30" s="1381"/>
      <c r="AP30" s="1381"/>
      <c r="AQ30" s="897" t="s">
        <v>110</v>
      </c>
      <c r="AR30" s="898"/>
      <c r="AS30" s="1378">
        <f>MIN(Y30,AI30)</f>
        <v>0</v>
      </c>
      <c r="AT30" s="1379"/>
      <c r="AU30" s="1379"/>
      <c r="AV30" s="1379"/>
      <c r="AW30" s="1379"/>
      <c r="AX30" s="1379"/>
      <c r="AY30" s="1379"/>
      <c r="AZ30" s="1379"/>
      <c r="BA30" s="897" t="s">
        <v>110</v>
      </c>
      <c r="BB30" s="899"/>
      <c r="BC30" s="1434">
        <f>O30*AS30</f>
        <v>0</v>
      </c>
      <c r="BD30" s="1435"/>
      <c r="BE30" s="1435"/>
      <c r="BF30" s="1435"/>
      <c r="BG30" s="1435"/>
      <c r="BH30" s="1435"/>
      <c r="BI30" s="1435"/>
      <c r="BJ30" s="1435"/>
      <c r="BK30" s="900" t="s">
        <v>873</v>
      </c>
      <c r="BL30" s="901"/>
      <c r="BM30" s="802"/>
      <c r="BN30" s="583"/>
    </row>
    <row r="31" spans="1:70" ht="20.100000000000001" customHeight="1" thickTop="1" x14ac:dyDescent="0.15">
      <c r="A31" s="801"/>
      <c r="B31" s="1360"/>
      <c r="C31" s="1361"/>
      <c r="D31" s="902"/>
      <c r="E31" s="902"/>
      <c r="F31" s="880"/>
      <c r="G31" s="880"/>
      <c r="H31" s="880"/>
      <c r="I31" s="880"/>
      <c r="J31" s="880"/>
      <c r="K31" s="880"/>
      <c r="L31" s="880"/>
      <c r="M31" s="803"/>
      <c r="N31" s="803"/>
      <c r="O31" s="803"/>
      <c r="P31" s="803"/>
      <c r="Q31" s="803"/>
      <c r="R31" s="803"/>
      <c r="S31" s="803"/>
      <c r="T31" s="803"/>
      <c r="U31" s="803"/>
      <c r="V31" s="803"/>
      <c r="W31" s="803"/>
      <c r="X31" s="803"/>
      <c r="Y31" s="803"/>
      <c r="Z31" s="803"/>
      <c r="AA31" s="803"/>
      <c r="AB31" s="803"/>
      <c r="AC31" s="803"/>
      <c r="AD31" s="803"/>
      <c r="AE31" s="803"/>
      <c r="AF31" s="803"/>
      <c r="AG31" s="902"/>
      <c r="AH31" s="803"/>
      <c r="AI31" s="840"/>
      <c r="AJ31" s="903"/>
      <c r="AK31" s="903"/>
      <c r="AL31" s="903"/>
      <c r="AM31" s="903"/>
      <c r="AN31" s="903"/>
      <c r="AO31" s="904"/>
      <c r="AP31" s="903"/>
      <c r="AQ31" s="902"/>
      <c r="AR31" s="905"/>
      <c r="AS31" s="905"/>
      <c r="AT31" s="905"/>
      <c r="AU31" s="905"/>
      <c r="AV31" s="905"/>
      <c r="AW31" s="905"/>
      <c r="AX31" s="905"/>
      <c r="AY31" s="905"/>
      <c r="AZ31" s="905"/>
      <c r="BA31" s="902"/>
      <c r="BB31" s="905"/>
      <c r="BC31" s="1432">
        <f>SUM(BC26:BJ30)</f>
        <v>0</v>
      </c>
      <c r="BD31" s="1433"/>
      <c r="BE31" s="1433"/>
      <c r="BF31" s="1433"/>
      <c r="BG31" s="1433"/>
      <c r="BH31" s="1433"/>
      <c r="BI31" s="1433"/>
      <c r="BJ31" s="1433"/>
      <c r="BK31" s="902" t="s">
        <v>874</v>
      </c>
      <c r="BL31" s="878"/>
      <c r="BM31" s="802"/>
      <c r="BN31" s="583"/>
    </row>
    <row r="32" spans="1:70" ht="20.100000000000001" customHeight="1" x14ac:dyDescent="0.15">
      <c r="A32" s="801"/>
      <c r="B32" s="1360"/>
      <c r="C32" s="1361"/>
      <c r="D32" s="906" t="s">
        <v>875</v>
      </c>
      <c r="E32" s="883"/>
      <c r="F32" s="879"/>
      <c r="G32" s="879"/>
      <c r="H32" s="879"/>
      <c r="I32" s="879"/>
      <c r="J32" s="879"/>
      <c r="K32" s="879"/>
      <c r="L32" s="879"/>
      <c r="M32" s="838"/>
      <c r="N32" s="838"/>
      <c r="O32" s="838"/>
      <c r="P32" s="1426">
        <f>O26*Y26+O27*Y27+O28*Y28+O29*Y29+O30*Y30</f>
        <v>0</v>
      </c>
      <c r="Q32" s="1427"/>
      <c r="R32" s="1427"/>
      <c r="S32" s="1427"/>
      <c r="T32" s="1427"/>
      <c r="U32" s="1427"/>
      <c r="V32" s="1427"/>
      <c r="W32" s="838" t="s">
        <v>872</v>
      </c>
      <c r="X32" s="839"/>
      <c r="Y32" s="838"/>
      <c r="Z32" s="838"/>
      <c r="AA32" s="838"/>
      <c r="AB32" s="838"/>
      <c r="AC32" s="838"/>
      <c r="AD32" s="838"/>
      <c r="AE32" s="838"/>
      <c r="AF32" s="838"/>
      <c r="AG32" s="883"/>
      <c r="AH32" s="838"/>
      <c r="AI32" s="838"/>
      <c r="AJ32" s="907"/>
      <c r="AK32" s="907"/>
      <c r="AL32" s="907"/>
      <c r="AM32" s="907"/>
      <c r="AN32" s="907"/>
      <c r="AO32" s="908"/>
      <c r="AP32" s="907"/>
      <c r="AQ32" s="883"/>
      <c r="AR32" s="909"/>
      <c r="AS32" s="909"/>
      <c r="AT32" s="909"/>
      <c r="AU32" s="909"/>
      <c r="AV32" s="909"/>
      <c r="AW32" s="909"/>
      <c r="AX32" s="909"/>
      <c r="AY32" s="909"/>
      <c r="AZ32" s="909"/>
      <c r="BA32" s="883"/>
      <c r="BB32" s="909"/>
      <c r="BC32" s="909"/>
      <c r="BD32" s="909"/>
      <c r="BE32" s="909"/>
      <c r="BF32" s="909"/>
      <c r="BG32" s="909"/>
      <c r="BH32" s="909"/>
      <c r="BI32" s="909"/>
      <c r="BJ32" s="909"/>
      <c r="BK32" s="883"/>
      <c r="BL32" s="886"/>
      <c r="BM32" s="802"/>
      <c r="BN32" s="583"/>
    </row>
    <row r="33" spans="1:66" ht="20.100000000000001" customHeight="1" x14ac:dyDescent="0.15">
      <c r="A33" s="801"/>
      <c r="B33" s="1360"/>
      <c r="C33" s="1361"/>
      <c r="D33" s="1445" t="s">
        <v>876</v>
      </c>
      <c r="E33" s="1446"/>
      <c r="F33" s="1446"/>
      <c r="G33" s="1446"/>
      <c r="H33" s="1446"/>
      <c r="I33" s="1446"/>
      <c r="J33" s="1446"/>
      <c r="K33" s="1446"/>
      <c r="L33" s="1446"/>
      <c r="M33" s="1446"/>
      <c r="N33" s="1446"/>
      <c r="O33" s="1446"/>
      <c r="P33" s="1446"/>
      <c r="Q33" s="1446"/>
      <c r="R33" s="1446"/>
      <c r="S33" s="1446"/>
      <c r="T33" s="1446"/>
      <c r="U33" s="1446"/>
      <c r="V33" s="1446"/>
      <c r="W33" s="1446"/>
      <c r="X33" s="1446"/>
      <c r="Y33" s="1446"/>
      <c r="Z33" s="1446"/>
      <c r="AA33" s="1446"/>
      <c r="AB33" s="1446"/>
      <c r="AC33" s="1446"/>
      <c r="AD33" s="1446"/>
      <c r="AE33" s="1446"/>
      <c r="AF33" s="1446"/>
      <c r="AG33" s="1446"/>
      <c r="AH33" s="1446"/>
      <c r="AI33" s="1446"/>
      <c r="AJ33" s="1446"/>
      <c r="AK33" s="1446"/>
      <c r="AL33" s="1446"/>
      <c r="AM33" s="1446"/>
      <c r="AN33" s="1446"/>
      <c r="AO33" s="1446"/>
      <c r="AP33" s="1446"/>
      <c r="AQ33" s="1446"/>
      <c r="AR33" s="1446"/>
      <c r="AS33" s="1446"/>
      <c r="AT33" s="1446"/>
      <c r="AU33" s="1446"/>
      <c r="AV33" s="1446"/>
      <c r="AW33" s="1446"/>
      <c r="AX33" s="1446"/>
      <c r="AY33" s="1446"/>
      <c r="AZ33" s="1446"/>
      <c r="BA33" s="1446"/>
      <c r="BB33" s="1446"/>
      <c r="BC33" s="1446"/>
      <c r="BD33" s="1446"/>
      <c r="BE33" s="1446"/>
      <c r="BF33" s="1446"/>
      <c r="BG33" s="1446"/>
      <c r="BH33" s="1446"/>
      <c r="BI33" s="1446"/>
      <c r="BJ33" s="1446"/>
      <c r="BK33" s="1446"/>
      <c r="BL33" s="1447"/>
      <c r="BM33" s="802"/>
      <c r="BN33" s="583"/>
    </row>
    <row r="34" spans="1:66" ht="20.100000000000001" customHeight="1" x14ac:dyDescent="0.15">
      <c r="A34" s="801"/>
      <c r="B34" s="1360"/>
      <c r="C34" s="1361"/>
      <c r="D34" s="1428" t="str">
        <f>IF(入力シート!E195="有","・EMSにて","")</f>
        <v/>
      </c>
      <c r="E34" s="1429"/>
      <c r="F34" s="1429"/>
      <c r="G34" s="1429"/>
      <c r="H34" s="1429"/>
      <c r="I34" s="1430" t="str">
        <f>IF(入力シート!E195="有",入力シート!E196,"")</f>
        <v/>
      </c>
      <c r="J34" s="1430"/>
      <c r="K34" s="1430"/>
      <c r="L34" s="1429" t="str">
        <f>IF(入力シート!E195="有","kwへ出力制御","")</f>
        <v/>
      </c>
      <c r="M34" s="1429"/>
      <c r="N34" s="1429"/>
      <c r="O34" s="1429"/>
      <c r="P34" s="1429"/>
      <c r="Q34" s="1429"/>
      <c r="R34" s="1429"/>
      <c r="S34" s="1429"/>
      <c r="T34" s="1429"/>
      <c r="U34" s="803"/>
      <c r="V34" s="803"/>
      <c r="W34" s="803"/>
      <c r="X34" s="803"/>
      <c r="Y34" s="803"/>
      <c r="Z34" s="803"/>
      <c r="AA34" s="803"/>
      <c r="AB34" s="803"/>
      <c r="AC34" s="803"/>
      <c r="AD34" s="803"/>
      <c r="AE34" s="803"/>
      <c r="AF34" s="803"/>
      <c r="AG34" s="910"/>
      <c r="AH34" s="803"/>
      <c r="AI34" s="803"/>
      <c r="AJ34" s="911"/>
      <c r="AK34" s="911"/>
      <c r="AL34" s="911"/>
      <c r="AM34" s="911"/>
      <c r="AN34" s="911"/>
      <c r="AO34" s="912"/>
      <c r="AP34" s="911"/>
      <c r="AQ34" s="910"/>
      <c r="AR34" s="913"/>
      <c r="AS34" s="913"/>
      <c r="AT34" s="913"/>
      <c r="AU34" s="913"/>
      <c r="AV34" s="913"/>
      <c r="AW34" s="913"/>
      <c r="AX34" s="913"/>
      <c r="AY34" s="913"/>
      <c r="AZ34" s="913"/>
      <c r="BA34" s="910"/>
      <c r="BB34" s="913"/>
      <c r="BC34" s="913"/>
      <c r="BD34" s="913"/>
      <c r="BE34" s="913"/>
      <c r="BF34" s="913"/>
      <c r="BG34" s="913"/>
      <c r="BH34" s="913"/>
      <c r="BI34" s="913"/>
      <c r="BJ34" s="913"/>
      <c r="BK34" s="910"/>
      <c r="BL34" s="914"/>
      <c r="BM34" s="802"/>
      <c r="BN34" s="583"/>
    </row>
    <row r="35" spans="1:66" ht="20.100000000000001" customHeight="1" x14ac:dyDescent="0.15">
      <c r="A35" s="801"/>
      <c r="B35" s="1360"/>
      <c r="C35" s="1361"/>
      <c r="D35" s="1437" t="str">
        <f>IF(入力シート!E86="有","・出力制限有","")</f>
        <v/>
      </c>
      <c r="E35" s="1438"/>
      <c r="F35" s="1438"/>
      <c r="G35" s="1438"/>
      <c r="H35" s="1438"/>
      <c r="I35" s="1438"/>
      <c r="J35" s="915"/>
      <c r="K35" s="915"/>
      <c r="L35" s="915"/>
      <c r="M35" s="803"/>
      <c r="N35" s="803"/>
      <c r="O35" s="803"/>
      <c r="P35" s="803"/>
      <c r="Q35" s="803"/>
      <c r="R35" s="803"/>
      <c r="S35" s="803"/>
      <c r="T35" s="803"/>
      <c r="U35" s="803"/>
      <c r="V35" s="803"/>
      <c r="W35" s="803"/>
      <c r="X35" s="803"/>
      <c r="Y35" s="803"/>
      <c r="Z35" s="803"/>
      <c r="AA35" s="803"/>
      <c r="AB35" s="803"/>
      <c r="AC35" s="803"/>
      <c r="AD35" s="803"/>
      <c r="AE35" s="803"/>
      <c r="AF35" s="803"/>
      <c r="AG35" s="910"/>
      <c r="AH35" s="803"/>
      <c r="AI35" s="803"/>
      <c r="AJ35" s="911"/>
      <c r="AK35" s="911"/>
      <c r="AL35" s="911"/>
      <c r="AM35" s="911"/>
      <c r="AN35" s="911"/>
      <c r="AO35" s="912"/>
      <c r="AP35" s="911"/>
      <c r="AQ35" s="910"/>
      <c r="AR35" s="913"/>
      <c r="AS35" s="913"/>
      <c r="AT35" s="913"/>
      <c r="AU35" s="913"/>
      <c r="AV35" s="913"/>
      <c r="AW35" s="913"/>
      <c r="AX35" s="913"/>
      <c r="AY35" s="913"/>
      <c r="AZ35" s="913"/>
      <c r="BA35" s="910"/>
      <c r="BB35" s="913"/>
      <c r="BC35" s="913"/>
      <c r="BD35" s="913"/>
      <c r="BE35" s="913"/>
      <c r="BF35" s="913"/>
      <c r="BG35" s="913"/>
      <c r="BH35" s="913"/>
      <c r="BI35" s="913"/>
      <c r="BJ35" s="913"/>
      <c r="BK35" s="910"/>
      <c r="BL35" s="914"/>
      <c r="BM35" s="802"/>
      <c r="BN35" s="583"/>
    </row>
    <row r="36" spans="1:66" ht="20.100000000000001" customHeight="1" x14ac:dyDescent="0.15">
      <c r="A36" s="801"/>
      <c r="B36" s="1360"/>
      <c r="C36" s="1361"/>
      <c r="D36" s="1437" t="str">
        <f>IF(入力シート!E84&lt;&gt;"","・パネルのメーカ：","")</f>
        <v/>
      </c>
      <c r="E36" s="1438"/>
      <c r="F36" s="1438"/>
      <c r="G36" s="1438"/>
      <c r="H36" s="1438"/>
      <c r="I36" s="1438"/>
      <c r="J36" s="1438"/>
      <c r="K36" s="1438"/>
      <c r="L36" s="1438" t="str">
        <f>IF(入力シート!E84&lt;&gt;"",入力シート!E84,"")</f>
        <v/>
      </c>
      <c r="M36" s="1438"/>
      <c r="N36" s="1438"/>
      <c r="O36" s="1438"/>
      <c r="P36" s="1438"/>
      <c r="Q36" s="1438"/>
      <c r="R36" s="1438"/>
      <c r="S36" s="1438"/>
      <c r="T36" s="1438"/>
      <c r="U36" s="1438"/>
      <c r="V36" s="1438"/>
      <c r="W36" s="1438"/>
      <c r="X36" s="1438"/>
      <c r="Y36" s="1438"/>
      <c r="Z36" s="1438"/>
      <c r="AA36" s="1438"/>
      <c r="AB36" s="1438"/>
      <c r="AC36" s="1438"/>
      <c r="AD36" s="1438"/>
      <c r="AE36" s="1438"/>
      <c r="AF36" s="1438"/>
      <c r="AG36" s="1438"/>
      <c r="AH36" s="1438"/>
      <c r="AI36" s="1438"/>
      <c r="AJ36" s="1438"/>
      <c r="AK36" s="1438"/>
      <c r="AL36" s="1438"/>
      <c r="AM36" s="1438"/>
      <c r="AN36" s="1438"/>
      <c r="AO36" s="1438"/>
      <c r="AP36" s="1438"/>
      <c r="AQ36" s="1438"/>
      <c r="AR36" s="1438"/>
      <c r="AS36" s="1438"/>
      <c r="AT36" s="1438"/>
      <c r="AU36" s="1438"/>
      <c r="AV36" s="1438"/>
      <c r="AW36" s="1438"/>
      <c r="AX36" s="1438"/>
      <c r="AY36" s="1438"/>
      <c r="AZ36" s="1438"/>
      <c r="BA36" s="1438"/>
      <c r="BB36" s="1438"/>
      <c r="BC36" s="1438"/>
      <c r="BD36" s="1438"/>
      <c r="BE36" s="1438"/>
      <c r="BF36" s="1438"/>
      <c r="BG36" s="1438"/>
      <c r="BH36" s="1438"/>
      <c r="BI36" s="1438"/>
      <c r="BJ36" s="1438"/>
      <c r="BK36" s="1438"/>
      <c r="BL36" s="1439"/>
      <c r="BM36" s="802"/>
      <c r="BN36" s="583"/>
    </row>
    <row r="37" spans="1:66" ht="20.100000000000001" customHeight="1" x14ac:dyDescent="0.15">
      <c r="A37" s="801"/>
      <c r="B37" s="1360"/>
      <c r="C37" s="1361"/>
      <c r="D37" s="1437" t="str">
        <f>IF(入力シート!E85&lt;&gt;"","・パネルの型式：","")</f>
        <v/>
      </c>
      <c r="E37" s="1438"/>
      <c r="F37" s="1438"/>
      <c r="G37" s="1438"/>
      <c r="H37" s="1438"/>
      <c r="I37" s="1438"/>
      <c r="J37" s="1438"/>
      <c r="K37" s="1438"/>
      <c r="L37" s="1438" t="str">
        <f>IF(入力シート!E85&lt;&gt;"",入力シート!E85,"")</f>
        <v/>
      </c>
      <c r="M37" s="1438"/>
      <c r="N37" s="1438"/>
      <c r="O37" s="1438"/>
      <c r="P37" s="1438"/>
      <c r="Q37" s="1438"/>
      <c r="R37" s="1438"/>
      <c r="S37" s="1438"/>
      <c r="T37" s="1438"/>
      <c r="U37" s="1438"/>
      <c r="V37" s="1438"/>
      <c r="W37" s="1438"/>
      <c r="X37" s="1438"/>
      <c r="Y37" s="1438"/>
      <c r="Z37" s="1438"/>
      <c r="AA37" s="1438"/>
      <c r="AB37" s="1438"/>
      <c r="AC37" s="1438"/>
      <c r="AD37" s="1438"/>
      <c r="AE37" s="1438"/>
      <c r="AF37" s="1438"/>
      <c r="AG37" s="1438"/>
      <c r="AH37" s="1438"/>
      <c r="AI37" s="1438"/>
      <c r="AJ37" s="1438"/>
      <c r="AK37" s="1438"/>
      <c r="AL37" s="1438"/>
      <c r="AM37" s="1438"/>
      <c r="AN37" s="1438"/>
      <c r="AO37" s="1438"/>
      <c r="AP37" s="1438"/>
      <c r="AQ37" s="1438"/>
      <c r="AR37" s="1438"/>
      <c r="AS37" s="1438"/>
      <c r="AT37" s="1438"/>
      <c r="AU37" s="1438"/>
      <c r="AV37" s="1438"/>
      <c r="AW37" s="1438"/>
      <c r="AX37" s="1438"/>
      <c r="AY37" s="1438"/>
      <c r="AZ37" s="1438"/>
      <c r="BA37" s="1438"/>
      <c r="BB37" s="1438"/>
      <c r="BC37" s="1438"/>
      <c r="BD37" s="1438"/>
      <c r="BE37" s="1438"/>
      <c r="BF37" s="1438"/>
      <c r="BG37" s="1438"/>
      <c r="BH37" s="1438"/>
      <c r="BI37" s="1438"/>
      <c r="BJ37" s="1438"/>
      <c r="BK37" s="1438"/>
      <c r="BL37" s="1439"/>
      <c r="BM37" s="802"/>
      <c r="BN37" s="583"/>
    </row>
    <row r="38" spans="1:66" ht="20.100000000000001" customHeight="1" x14ac:dyDescent="0.15">
      <c r="A38" s="801"/>
      <c r="B38" s="1360"/>
      <c r="C38" s="1361"/>
      <c r="D38" s="916"/>
      <c r="E38" s="917"/>
      <c r="F38" s="918"/>
      <c r="G38" s="918"/>
      <c r="H38" s="918"/>
      <c r="I38" s="918"/>
      <c r="J38" s="919"/>
      <c r="K38" s="919"/>
      <c r="L38" s="919"/>
      <c r="M38" s="920"/>
      <c r="N38" s="920"/>
      <c r="O38" s="920"/>
      <c r="P38" s="920"/>
      <c r="Q38" s="920"/>
      <c r="R38" s="920"/>
      <c r="S38" s="920"/>
      <c r="T38" s="920"/>
      <c r="U38" s="920"/>
      <c r="V38" s="920"/>
      <c r="W38" s="920"/>
      <c r="X38" s="920"/>
      <c r="Y38" s="920"/>
      <c r="Z38" s="920"/>
      <c r="AA38" s="920"/>
      <c r="AB38" s="920"/>
      <c r="AC38" s="920"/>
      <c r="AD38" s="920"/>
      <c r="AE38" s="920"/>
      <c r="AF38" s="920"/>
      <c r="AG38" s="917"/>
      <c r="AH38" s="920"/>
      <c r="AI38" s="920"/>
      <c r="AJ38" s="921"/>
      <c r="AK38" s="921"/>
      <c r="AL38" s="921"/>
      <c r="AM38" s="921"/>
      <c r="AN38" s="921"/>
      <c r="AO38" s="922"/>
      <c r="AP38" s="921"/>
      <c r="AQ38" s="917"/>
      <c r="AR38" s="923"/>
      <c r="AS38" s="923"/>
      <c r="AT38" s="923"/>
      <c r="AU38" s="923"/>
      <c r="AV38" s="923"/>
      <c r="AW38" s="923"/>
      <c r="AX38" s="923"/>
      <c r="AY38" s="923"/>
      <c r="AZ38" s="923"/>
      <c r="BA38" s="917"/>
      <c r="BB38" s="923"/>
      <c r="BC38" s="923"/>
      <c r="BD38" s="923"/>
      <c r="BE38" s="923"/>
      <c r="BF38" s="923"/>
      <c r="BG38" s="923"/>
      <c r="BH38" s="923"/>
      <c r="BI38" s="923"/>
      <c r="BJ38" s="923"/>
      <c r="BK38" s="917"/>
      <c r="BL38" s="924"/>
      <c r="BM38" s="802"/>
      <c r="BN38" s="583"/>
    </row>
    <row r="39" spans="1:66" ht="20.100000000000001" customHeight="1" x14ac:dyDescent="0.15">
      <c r="A39" s="801"/>
      <c r="B39" s="1360"/>
      <c r="C39" s="1361"/>
      <c r="D39" s="925"/>
      <c r="E39" s="926"/>
      <c r="F39" s="927"/>
      <c r="G39" s="927"/>
      <c r="H39" s="927"/>
      <c r="I39" s="927"/>
      <c r="J39" s="928"/>
      <c r="K39" s="928"/>
      <c r="L39" s="928"/>
      <c r="M39" s="929"/>
      <c r="N39" s="929"/>
      <c r="O39" s="929"/>
      <c r="P39" s="929"/>
      <c r="Q39" s="929"/>
      <c r="R39" s="929"/>
      <c r="S39" s="929"/>
      <c r="T39" s="929"/>
      <c r="U39" s="929"/>
      <c r="V39" s="929"/>
      <c r="W39" s="929"/>
      <c r="X39" s="929"/>
      <c r="Y39" s="929"/>
      <c r="Z39" s="929"/>
      <c r="AA39" s="929"/>
      <c r="AB39" s="929"/>
      <c r="AC39" s="929"/>
      <c r="AD39" s="929"/>
      <c r="AE39" s="929"/>
      <c r="AF39" s="929"/>
      <c r="AG39" s="926"/>
      <c r="AH39" s="929"/>
      <c r="AI39" s="929"/>
      <c r="AJ39" s="930"/>
      <c r="AK39" s="930"/>
      <c r="AL39" s="930"/>
      <c r="AM39" s="930"/>
      <c r="AN39" s="930"/>
      <c r="AO39" s="931"/>
      <c r="AP39" s="930"/>
      <c r="AQ39" s="926"/>
      <c r="AR39" s="932"/>
      <c r="AS39" s="932"/>
      <c r="AT39" s="932"/>
      <c r="AU39" s="932"/>
      <c r="AV39" s="932"/>
      <c r="AW39" s="932"/>
      <c r="AX39" s="932"/>
      <c r="AY39" s="932"/>
      <c r="AZ39" s="932"/>
      <c r="BA39" s="926"/>
      <c r="BB39" s="932"/>
      <c r="BC39" s="932"/>
      <c r="BD39" s="932"/>
      <c r="BE39" s="932"/>
      <c r="BF39" s="932"/>
      <c r="BG39" s="932"/>
      <c r="BH39" s="932"/>
      <c r="BI39" s="932"/>
      <c r="BJ39" s="932"/>
      <c r="BK39" s="926"/>
      <c r="BL39" s="933"/>
      <c r="BM39" s="802"/>
      <c r="BN39" s="583"/>
    </row>
    <row r="40" spans="1:66" ht="20.100000000000001" customHeight="1" x14ac:dyDescent="0.15">
      <c r="A40" s="801"/>
      <c r="B40" s="1358" t="s">
        <v>916</v>
      </c>
      <c r="C40" s="1359"/>
      <c r="D40" s="822" t="s">
        <v>57</v>
      </c>
      <c r="E40" s="822"/>
      <c r="F40" s="822"/>
      <c r="G40" s="822"/>
      <c r="H40" s="822"/>
      <c r="I40" s="822"/>
      <c r="J40" s="822"/>
      <c r="K40" s="822"/>
      <c r="L40" s="822"/>
      <c r="M40" s="822"/>
      <c r="N40" s="822"/>
      <c r="O40" s="822"/>
      <c r="P40" s="822"/>
      <c r="Q40" s="822"/>
      <c r="R40" s="822"/>
      <c r="S40" s="822"/>
      <c r="T40" s="822"/>
      <c r="U40" s="822"/>
      <c r="V40" s="822"/>
      <c r="W40" s="822"/>
      <c r="X40" s="822"/>
      <c r="Y40" s="822"/>
      <c r="Z40" s="822"/>
      <c r="AA40" s="822"/>
      <c r="AB40" s="822"/>
      <c r="AC40" s="822"/>
      <c r="AD40" s="822"/>
      <c r="AE40" s="822"/>
      <c r="AF40" s="822"/>
      <c r="AG40" s="822"/>
      <c r="AH40" s="822"/>
      <c r="AI40" s="822"/>
      <c r="AJ40" s="822"/>
      <c r="AK40" s="822"/>
      <c r="AL40" s="822"/>
      <c r="AM40" s="822"/>
      <c r="AN40" s="822"/>
      <c r="AO40" s="822"/>
      <c r="AP40" s="822"/>
      <c r="AQ40" s="1252" t="str">
        <f>IF(入力シート!E92="","",IF(入力シート!E92="選択してください","",入力シート!E92))</f>
        <v/>
      </c>
      <c r="AR40" s="1236"/>
      <c r="AS40" s="1236"/>
      <c r="AT40" s="1236"/>
      <c r="AU40" s="1236"/>
      <c r="AV40" s="1236"/>
      <c r="AW40" s="1236"/>
      <c r="AX40" s="1236"/>
      <c r="AY40" s="1236"/>
      <c r="AZ40" s="1236"/>
      <c r="BA40" s="1236"/>
      <c r="BB40" s="1236"/>
      <c r="BC40" s="1236"/>
      <c r="BD40" s="1236"/>
      <c r="BE40" s="1236"/>
      <c r="BF40" s="1236"/>
      <c r="BG40" s="1236"/>
      <c r="BH40" s="1236"/>
      <c r="BI40" s="1236"/>
      <c r="BJ40" s="1236"/>
      <c r="BK40" s="1236"/>
      <c r="BL40" s="1253"/>
      <c r="BM40" s="802"/>
      <c r="BN40" s="583"/>
    </row>
    <row r="41" spans="1:66" ht="20.100000000000001" customHeight="1" x14ac:dyDescent="0.15">
      <c r="A41" s="801"/>
      <c r="B41" s="1360"/>
      <c r="C41" s="1361"/>
      <c r="D41" s="822" t="s">
        <v>573</v>
      </c>
      <c r="E41" s="822"/>
      <c r="F41" s="822"/>
      <c r="G41" s="822"/>
      <c r="H41" s="822"/>
      <c r="I41" s="822"/>
      <c r="J41" s="822"/>
      <c r="K41" s="822"/>
      <c r="L41" s="822"/>
      <c r="M41" s="822"/>
      <c r="N41" s="822"/>
      <c r="O41" s="822"/>
      <c r="P41" s="822"/>
      <c r="Q41" s="822"/>
      <c r="R41" s="822"/>
      <c r="S41" s="822"/>
      <c r="T41" s="822"/>
      <c r="U41" s="822"/>
      <c r="V41" s="822"/>
      <c r="W41" s="822"/>
      <c r="X41" s="822"/>
      <c r="Y41" s="822"/>
      <c r="Z41" s="822"/>
      <c r="AA41" s="822"/>
      <c r="AB41" s="822"/>
      <c r="AC41" s="822"/>
      <c r="AD41" s="822"/>
      <c r="AE41" s="822"/>
      <c r="AF41" s="822"/>
      <c r="AG41" s="822"/>
      <c r="AH41" s="822"/>
      <c r="AI41" s="822"/>
      <c r="AJ41" s="822"/>
      <c r="AK41" s="822"/>
      <c r="AL41" s="822"/>
      <c r="AM41" s="822"/>
      <c r="AN41" s="822"/>
      <c r="AO41" s="822"/>
      <c r="AP41" s="822"/>
      <c r="AQ41" s="1425"/>
      <c r="AR41" s="1405"/>
      <c r="AS41" s="1405"/>
      <c r="AT41" s="1405"/>
      <c r="AU41" s="1405"/>
      <c r="AV41" s="1405"/>
      <c r="AW41" s="1405"/>
      <c r="AX41" s="1405"/>
      <c r="AY41" s="1405"/>
      <c r="AZ41" s="1405"/>
      <c r="BA41" s="1405"/>
      <c r="BB41" s="1405"/>
      <c r="BC41" s="1405"/>
      <c r="BD41" s="1405"/>
      <c r="BE41" s="1405"/>
      <c r="BF41" s="1405"/>
      <c r="BG41" s="1405"/>
      <c r="BH41" s="1405"/>
      <c r="BI41" s="1405"/>
      <c r="BJ41" s="822" t="s">
        <v>570</v>
      </c>
      <c r="BK41" s="822"/>
      <c r="BL41" s="823"/>
      <c r="BM41" s="802"/>
      <c r="BN41" s="583"/>
    </row>
    <row r="42" spans="1:66" ht="20.100000000000001" customHeight="1" x14ac:dyDescent="0.15">
      <c r="A42" s="801"/>
      <c r="B42" s="1360"/>
      <c r="C42" s="1361"/>
      <c r="D42" s="822" t="s">
        <v>574</v>
      </c>
      <c r="E42" s="822"/>
      <c r="F42" s="822"/>
      <c r="G42" s="822"/>
      <c r="H42" s="822"/>
      <c r="I42" s="822"/>
      <c r="J42" s="822"/>
      <c r="K42" s="822"/>
      <c r="L42" s="822"/>
      <c r="M42" s="822"/>
      <c r="N42" s="822"/>
      <c r="O42" s="822"/>
      <c r="P42" s="822"/>
      <c r="Q42" s="822"/>
      <c r="R42" s="822"/>
      <c r="S42" s="822"/>
      <c r="T42" s="822"/>
      <c r="U42" s="822"/>
      <c r="V42" s="822"/>
      <c r="W42" s="822"/>
      <c r="X42" s="822"/>
      <c r="Y42" s="822"/>
      <c r="Z42" s="822"/>
      <c r="AA42" s="822"/>
      <c r="AB42" s="822"/>
      <c r="AC42" s="822"/>
      <c r="AD42" s="822"/>
      <c r="AE42" s="822"/>
      <c r="AF42" s="822"/>
      <c r="AG42" s="822"/>
      <c r="AH42" s="822"/>
      <c r="AI42" s="822"/>
      <c r="AJ42" s="822"/>
      <c r="AK42" s="822"/>
      <c r="AL42" s="822"/>
      <c r="AM42" s="822"/>
      <c r="AN42" s="822"/>
      <c r="AO42" s="822"/>
      <c r="AP42" s="822"/>
      <c r="AQ42" s="1254" t="str">
        <f>IF(入力シート!E87="","",入力シート!E87)</f>
        <v/>
      </c>
      <c r="AR42" s="1255"/>
      <c r="AS42" s="1255"/>
      <c r="AT42" s="1255"/>
      <c r="AU42" s="1255"/>
      <c r="AV42" s="1255"/>
      <c r="AW42" s="1255"/>
      <c r="AX42" s="1255"/>
      <c r="AY42" s="1255"/>
      <c r="AZ42" s="1255"/>
      <c r="BA42" s="1255"/>
      <c r="BB42" s="1255"/>
      <c r="BC42" s="1255"/>
      <c r="BD42" s="1255"/>
      <c r="BE42" s="1255"/>
      <c r="BF42" s="1255"/>
      <c r="BG42" s="1255"/>
      <c r="BH42" s="1255"/>
      <c r="BI42" s="1255"/>
      <c r="BJ42" s="805" t="s">
        <v>575</v>
      </c>
      <c r="BK42" s="805"/>
      <c r="BL42" s="806"/>
      <c r="BM42" s="802"/>
      <c r="BN42" s="583"/>
    </row>
    <row r="43" spans="1:66" ht="20.100000000000001" customHeight="1" x14ac:dyDescent="0.15">
      <c r="A43" s="801"/>
      <c r="B43" s="1360"/>
      <c r="C43" s="1361"/>
      <c r="D43" s="822" t="s">
        <v>576</v>
      </c>
      <c r="E43" s="822"/>
      <c r="F43" s="822"/>
      <c r="G43" s="822"/>
      <c r="H43" s="822"/>
      <c r="I43" s="822"/>
      <c r="J43" s="822"/>
      <c r="K43" s="822"/>
      <c r="L43" s="822"/>
      <c r="M43" s="822"/>
      <c r="N43" s="822"/>
      <c r="O43" s="822"/>
      <c r="P43" s="822"/>
      <c r="Q43" s="822"/>
      <c r="R43" s="822"/>
      <c r="S43" s="822"/>
      <c r="T43" s="822"/>
      <c r="U43" s="822"/>
      <c r="V43" s="822"/>
      <c r="W43" s="822"/>
      <c r="X43" s="822"/>
      <c r="Y43" s="822"/>
      <c r="Z43" s="822"/>
      <c r="AA43" s="822"/>
      <c r="AB43" s="822"/>
      <c r="AC43" s="822"/>
      <c r="AD43" s="822"/>
      <c r="AE43" s="822"/>
      <c r="AF43" s="822"/>
      <c r="AG43" s="822"/>
      <c r="AH43" s="822"/>
      <c r="AI43" s="822"/>
      <c r="AJ43" s="822"/>
      <c r="AK43" s="822"/>
      <c r="AL43" s="822"/>
      <c r="AM43" s="822"/>
      <c r="AN43" s="822"/>
      <c r="AO43" s="822"/>
      <c r="AP43" s="822"/>
      <c r="AQ43" s="1254" t="str">
        <f>IF(入力シート!E94="","",入力シート!E94)</f>
        <v/>
      </c>
      <c r="AR43" s="1255"/>
      <c r="AS43" s="1255"/>
      <c r="AT43" s="1255"/>
      <c r="AU43" s="1255"/>
      <c r="AV43" s="1255"/>
      <c r="AW43" s="1255"/>
      <c r="AX43" s="1255"/>
      <c r="AY43" s="1255"/>
      <c r="AZ43" s="1255"/>
      <c r="BA43" s="1255"/>
      <c r="BB43" s="1255"/>
      <c r="BC43" s="1255"/>
      <c r="BD43" s="1255"/>
      <c r="BE43" s="1255"/>
      <c r="BF43" s="1255"/>
      <c r="BG43" s="1255"/>
      <c r="BH43" s="1255"/>
      <c r="BI43" s="1255"/>
      <c r="BJ43" s="805" t="s">
        <v>577</v>
      </c>
      <c r="BK43" s="805"/>
      <c r="BL43" s="806"/>
      <c r="BM43" s="802"/>
      <c r="BN43" s="583"/>
    </row>
    <row r="44" spans="1:66" ht="20.100000000000001" customHeight="1" x14ac:dyDescent="0.15">
      <c r="A44" s="801"/>
      <c r="B44" s="1360"/>
      <c r="C44" s="1361"/>
      <c r="D44" s="831" t="s">
        <v>578</v>
      </c>
      <c r="E44" s="822"/>
      <c r="F44" s="822"/>
      <c r="G44" s="822"/>
      <c r="H44" s="822"/>
      <c r="I44" s="822"/>
      <c r="J44" s="822"/>
      <c r="K44" s="822"/>
      <c r="L44" s="822"/>
      <c r="M44" s="822"/>
      <c r="N44" s="822"/>
      <c r="O44" s="822"/>
      <c r="P44" s="822"/>
      <c r="Q44" s="822"/>
      <c r="R44" s="822"/>
      <c r="S44" s="822"/>
      <c r="T44" s="822"/>
      <c r="U44" s="822"/>
      <c r="V44" s="822"/>
      <c r="W44" s="822"/>
      <c r="X44" s="822"/>
      <c r="Y44" s="822"/>
      <c r="Z44" s="822"/>
      <c r="AA44" s="822"/>
      <c r="AB44" s="822"/>
      <c r="AC44" s="822"/>
      <c r="AD44" s="822"/>
      <c r="AE44" s="822"/>
      <c r="AF44" s="822"/>
      <c r="AG44" s="822"/>
      <c r="AH44" s="822"/>
      <c r="AI44" s="822"/>
      <c r="AJ44" s="822"/>
      <c r="AK44" s="822"/>
      <c r="AL44" s="822"/>
      <c r="AM44" s="822"/>
      <c r="AN44" s="822"/>
      <c r="AO44" s="822"/>
      <c r="AP44" s="822"/>
      <c r="AQ44" s="934" t="s">
        <v>579</v>
      </c>
      <c r="AR44" s="935"/>
      <c r="AS44" s="1436" t="str">
        <f>IF(入力シート!E95="","",入力シート!E95)</f>
        <v/>
      </c>
      <c r="AT44" s="1436"/>
      <c r="AU44" s="1436"/>
      <c r="AV44" s="1436"/>
      <c r="AW44" s="1436"/>
      <c r="AX44" s="1436"/>
      <c r="AY44" s="805" t="s">
        <v>580</v>
      </c>
      <c r="AZ44" s="805"/>
      <c r="BA44" s="805"/>
      <c r="BB44" s="935"/>
      <c r="BC44" s="935"/>
      <c r="BD44" s="1436" t="str">
        <f>IF(入力シート!H95="","",入力シート!H95)</f>
        <v/>
      </c>
      <c r="BE44" s="1436"/>
      <c r="BF44" s="1436"/>
      <c r="BG44" s="1436"/>
      <c r="BH44" s="1436"/>
      <c r="BI44" s="1436"/>
      <c r="BJ44" s="805" t="s">
        <v>581</v>
      </c>
      <c r="BK44" s="805"/>
      <c r="BL44" s="806"/>
      <c r="BM44" s="802"/>
      <c r="BN44" s="583"/>
    </row>
    <row r="45" spans="1:66" ht="20.100000000000001" customHeight="1" x14ac:dyDescent="0.15">
      <c r="A45" s="801"/>
      <c r="B45" s="1360"/>
      <c r="C45" s="1361"/>
      <c r="D45" s="822" t="s">
        <v>582</v>
      </c>
      <c r="E45" s="822"/>
      <c r="F45" s="822"/>
      <c r="G45" s="822"/>
      <c r="H45" s="822"/>
      <c r="I45" s="822"/>
      <c r="J45" s="822"/>
      <c r="K45" s="822"/>
      <c r="L45" s="822"/>
      <c r="M45" s="822"/>
      <c r="N45" s="822"/>
      <c r="O45" s="822"/>
      <c r="P45" s="822"/>
      <c r="Q45" s="822"/>
      <c r="R45" s="822"/>
      <c r="S45" s="822"/>
      <c r="T45" s="822"/>
      <c r="U45" s="822"/>
      <c r="V45" s="822"/>
      <c r="W45" s="822"/>
      <c r="X45" s="822"/>
      <c r="Y45" s="822"/>
      <c r="Z45" s="822"/>
      <c r="AA45" s="822"/>
      <c r="AB45" s="822"/>
      <c r="AC45" s="822"/>
      <c r="AD45" s="822"/>
      <c r="AE45" s="822"/>
      <c r="AF45" s="822"/>
      <c r="AG45" s="822"/>
      <c r="AH45" s="822"/>
      <c r="AI45" s="822"/>
      <c r="AJ45" s="822"/>
      <c r="AK45" s="822"/>
      <c r="AL45" s="822"/>
      <c r="AM45" s="822"/>
      <c r="AN45" s="822"/>
      <c r="AO45" s="822"/>
      <c r="AP45" s="822"/>
      <c r="AQ45" s="1353" t="str">
        <f>IF(入力シート!E96="","",入力シート!E96)</f>
        <v/>
      </c>
      <c r="AR45" s="1354"/>
      <c r="AS45" s="1354"/>
      <c r="AT45" s="1354"/>
      <c r="AU45" s="1354"/>
      <c r="AV45" s="1354"/>
      <c r="AW45" s="1354"/>
      <c r="AX45" s="1354"/>
      <c r="AY45" s="805" t="s">
        <v>583</v>
      </c>
      <c r="AZ45" s="805"/>
      <c r="BA45" s="805"/>
      <c r="BB45" s="1354" t="str">
        <f>IF(入力シート!H96="","",入力シート!H96)</f>
        <v/>
      </c>
      <c r="BC45" s="1354"/>
      <c r="BD45" s="1354"/>
      <c r="BE45" s="1354"/>
      <c r="BF45" s="1354"/>
      <c r="BG45" s="1354"/>
      <c r="BH45" s="1354"/>
      <c r="BI45" s="1354"/>
      <c r="BJ45" s="805" t="s">
        <v>584</v>
      </c>
      <c r="BK45" s="805"/>
      <c r="BL45" s="806"/>
      <c r="BM45" s="802"/>
      <c r="BN45" s="583"/>
    </row>
    <row r="46" spans="1:66" ht="20.100000000000001" customHeight="1" x14ac:dyDescent="0.15">
      <c r="A46" s="801"/>
      <c r="B46" s="1360"/>
      <c r="C46" s="1361"/>
      <c r="D46" s="822" t="s">
        <v>585</v>
      </c>
      <c r="E46" s="822"/>
      <c r="F46" s="822"/>
      <c r="G46" s="822"/>
      <c r="H46" s="822"/>
      <c r="I46" s="822"/>
      <c r="J46" s="822"/>
      <c r="K46" s="822"/>
      <c r="L46" s="822"/>
      <c r="M46" s="822"/>
      <c r="N46" s="822"/>
      <c r="O46" s="822"/>
      <c r="P46" s="822"/>
      <c r="Q46" s="822"/>
      <c r="R46" s="822"/>
      <c r="S46" s="822"/>
      <c r="T46" s="822"/>
      <c r="U46" s="822"/>
      <c r="V46" s="822"/>
      <c r="W46" s="822"/>
      <c r="X46" s="822"/>
      <c r="Y46" s="822"/>
      <c r="Z46" s="822"/>
      <c r="AA46" s="822"/>
      <c r="AB46" s="822"/>
      <c r="AC46" s="822"/>
      <c r="AD46" s="822"/>
      <c r="AE46" s="822"/>
      <c r="AF46" s="822"/>
      <c r="AG46" s="822"/>
      <c r="AH46" s="822"/>
      <c r="AI46" s="822"/>
      <c r="AJ46" s="822"/>
      <c r="AK46" s="822"/>
      <c r="AL46" s="822"/>
      <c r="AM46" s="822"/>
      <c r="AN46" s="822"/>
      <c r="AO46" s="822"/>
      <c r="AP46" s="822"/>
      <c r="AQ46" s="1353" t="str">
        <f>IF(入力シート!E97="","",入力シート!E97)</f>
        <v/>
      </c>
      <c r="AR46" s="1354"/>
      <c r="AS46" s="1354"/>
      <c r="AT46" s="1354"/>
      <c r="AU46" s="1354"/>
      <c r="AV46" s="1354"/>
      <c r="AW46" s="1354"/>
      <c r="AX46" s="1354"/>
      <c r="AY46" s="805" t="s">
        <v>586</v>
      </c>
      <c r="AZ46" s="805"/>
      <c r="BA46" s="805"/>
      <c r="BB46" s="1354" t="str">
        <f>IF(入力シート!H97="","",入力シート!H97)</f>
        <v/>
      </c>
      <c r="BC46" s="1354"/>
      <c r="BD46" s="1354"/>
      <c r="BE46" s="1354"/>
      <c r="BF46" s="1354"/>
      <c r="BG46" s="1354"/>
      <c r="BH46" s="1354"/>
      <c r="BI46" s="1354"/>
      <c r="BJ46" s="805" t="s">
        <v>584</v>
      </c>
      <c r="BK46" s="805"/>
      <c r="BL46" s="806"/>
      <c r="BM46" s="802"/>
      <c r="BN46" s="583"/>
    </row>
    <row r="47" spans="1:66" ht="20.100000000000001" customHeight="1" x14ac:dyDescent="0.15">
      <c r="A47" s="801"/>
      <c r="B47" s="1360"/>
      <c r="C47" s="1361"/>
      <c r="D47" s="838" t="s">
        <v>587</v>
      </c>
      <c r="E47" s="838"/>
      <c r="F47" s="838"/>
      <c r="G47" s="838"/>
      <c r="H47" s="838"/>
      <c r="I47" s="838"/>
      <c r="J47" s="838"/>
      <c r="K47" s="838"/>
      <c r="L47" s="838"/>
      <c r="M47" s="838"/>
      <c r="N47" s="838"/>
      <c r="O47" s="838"/>
      <c r="P47" s="838"/>
      <c r="Q47" s="838"/>
      <c r="R47" s="839"/>
      <c r="S47" s="936" t="s">
        <v>588</v>
      </c>
      <c r="T47" s="937"/>
      <c r="U47" s="937"/>
      <c r="V47" s="937"/>
      <c r="W47" s="937"/>
      <c r="X47" s="937"/>
      <c r="Y47" s="937"/>
      <c r="Z47" s="937"/>
      <c r="AA47" s="937"/>
      <c r="AB47" s="937"/>
      <c r="AC47" s="937"/>
      <c r="AD47" s="937"/>
      <c r="AE47" s="937"/>
      <c r="AF47" s="937"/>
      <c r="AG47" s="937"/>
      <c r="AH47" s="937"/>
      <c r="AI47" s="937"/>
      <c r="AJ47" s="937"/>
      <c r="AK47" s="937"/>
      <c r="AL47" s="937"/>
      <c r="AM47" s="937"/>
      <c r="AN47" s="937"/>
      <c r="AO47" s="937"/>
      <c r="AP47" s="937"/>
      <c r="AQ47" s="1364" t="str">
        <f>IF(入力シート!E98="","",入力シート!E98)</f>
        <v/>
      </c>
      <c r="AR47" s="1365"/>
      <c r="AS47" s="1365"/>
      <c r="AT47" s="1365"/>
      <c r="AU47" s="1365"/>
      <c r="AV47" s="1365"/>
      <c r="AW47" s="1365"/>
      <c r="AX47" s="1365"/>
      <c r="AY47" s="1365"/>
      <c r="AZ47" s="1365"/>
      <c r="BA47" s="1365"/>
      <c r="BB47" s="1365"/>
      <c r="BC47" s="1365"/>
      <c r="BD47" s="1365"/>
      <c r="BE47" s="1365"/>
      <c r="BF47" s="1365"/>
      <c r="BG47" s="1365"/>
      <c r="BH47" s="1365"/>
      <c r="BI47" s="1365"/>
      <c r="BJ47" s="859" t="s">
        <v>589</v>
      </c>
      <c r="BK47" s="859"/>
      <c r="BL47" s="861"/>
      <c r="BM47" s="802"/>
      <c r="BN47" s="583"/>
    </row>
    <row r="48" spans="1:66" ht="20.100000000000001" customHeight="1" x14ac:dyDescent="0.15">
      <c r="A48" s="801"/>
      <c r="B48" s="1360"/>
      <c r="C48" s="1361"/>
      <c r="D48" s="834"/>
      <c r="E48" s="834"/>
      <c r="F48" s="834"/>
      <c r="G48" s="834"/>
      <c r="H48" s="834"/>
      <c r="I48" s="834"/>
      <c r="J48" s="834"/>
      <c r="K48" s="834"/>
      <c r="L48" s="834"/>
      <c r="M48" s="834"/>
      <c r="N48" s="834"/>
      <c r="O48" s="834"/>
      <c r="P48" s="834"/>
      <c r="Q48" s="834"/>
      <c r="R48" s="896"/>
      <c r="S48" s="938" t="s">
        <v>590</v>
      </c>
      <c r="T48" s="939"/>
      <c r="U48" s="939"/>
      <c r="V48" s="939"/>
      <c r="W48" s="939"/>
      <c r="X48" s="939"/>
      <c r="Y48" s="939"/>
      <c r="Z48" s="939"/>
      <c r="AA48" s="939"/>
      <c r="AB48" s="939"/>
      <c r="AC48" s="939"/>
      <c r="AD48" s="939"/>
      <c r="AE48" s="939"/>
      <c r="AF48" s="939"/>
      <c r="AG48" s="939"/>
      <c r="AH48" s="939"/>
      <c r="AI48" s="939"/>
      <c r="AJ48" s="939"/>
      <c r="AK48" s="939"/>
      <c r="AL48" s="939"/>
      <c r="AM48" s="939"/>
      <c r="AN48" s="939"/>
      <c r="AO48" s="939"/>
      <c r="AP48" s="939"/>
      <c r="AQ48" s="1366" t="str">
        <f>IF(入力シート!E99="","",入力シート!E99)</f>
        <v/>
      </c>
      <c r="AR48" s="1367"/>
      <c r="AS48" s="1367"/>
      <c r="AT48" s="1367"/>
      <c r="AU48" s="1367"/>
      <c r="AV48" s="1367"/>
      <c r="AW48" s="1367"/>
      <c r="AX48" s="1367"/>
      <c r="AY48" s="1367"/>
      <c r="AZ48" s="1367"/>
      <c r="BA48" s="1367"/>
      <c r="BB48" s="1367"/>
      <c r="BC48" s="1367"/>
      <c r="BD48" s="1367"/>
      <c r="BE48" s="1367"/>
      <c r="BF48" s="1367"/>
      <c r="BG48" s="1367"/>
      <c r="BH48" s="1367"/>
      <c r="BI48" s="1367"/>
      <c r="BJ48" s="865" t="s">
        <v>589</v>
      </c>
      <c r="BK48" s="865"/>
      <c r="BL48" s="866"/>
      <c r="BM48" s="802"/>
      <c r="BN48" s="583"/>
    </row>
    <row r="49" spans="1:66" ht="20.100000000000001" customHeight="1" x14ac:dyDescent="0.15">
      <c r="A49" s="801"/>
      <c r="B49" s="1360"/>
      <c r="C49" s="1361"/>
      <c r="D49" s="836" t="s">
        <v>591</v>
      </c>
      <c r="E49" s="838"/>
      <c r="F49" s="838"/>
      <c r="G49" s="838"/>
      <c r="H49" s="838"/>
      <c r="I49" s="838"/>
      <c r="J49" s="838"/>
      <c r="K49" s="838"/>
      <c r="L49" s="838"/>
      <c r="M49" s="838"/>
      <c r="N49" s="838"/>
      <c r="O49" s="838"/>
      <c r="P49" s="838"/>
      <c r="Q49" s="838"/>
      <c r="R49" s="839"/>
      <c r="S49" s="936" t="s">
        <v>592</v>
      </c>
      <c r="T49" s="937"/>
      <c r="U49" s="937"/>
      <c r="V49" s="937"/>
      <c r="W49" s="937"/>
      <c r="X49" s="937"/>
      <c r="Y49" s="937"/>
      <c r="Z49" s="937"/>
      <c r="AA49" s="937"/>
      <c r="AB49" s="937"/>
      <c r="AC49" s="937"/>
      <c r="AD49" s="937"/>
      <c r="AE49" s="937"/>
      <c r="AF49" s="937"/>
      <c r="AG49" s="937"/>
      <c r="AH49" s="937"/>
      <c r="AI49" s="937"/>
      <c r="AJ49" s="937"/>
      <c r="AK49" s="937"/>
      <c r="AL49" s="937"/>
      <c r="AM49" s="937"/>
      <c r="AN49" s="937"/>
      <c r="AO49" s="937"/>
      <c r="AP49" s="937"/>
      <c r="AQ49" s="1401" t="str">
        <f>IF(入力シート!E100="","",入力シート!E100)</f>
        <v/>
      </c>
      <c r="AR49" s="1402"/>
      <c r="AS49" s="1402"/>
      <c r="AT49" s="1402"/>
      <c r="AU49" s="1402"/>
      <c r="AV49" s="1402"/>
      <c r="AW49" s="1402"/>
      <c r="AX49" s="1402"/>
      <c r="AY49" s="859" t="s">
        <v>586</v>
      </c>
      <c r="AZ49" s="859"/>
      <c r="BA49" s="859"/>
      <c r="BB49" s="859"/>
      <c r="BC49" s="1402" t="str">
        <f>IF(入力シート!H100="","",入力シート!H100)</f>
        <v/>
      </c>
      <c r="BD49" s="1402"/>
      <c r="BE49" s="1402"/>
      <c r="BF49" s="1402"/>
      <c r="BG49" s="1402"/>
      <c r="BH49" s="1402"/>
      <c r="BI49" s="1402"/>
      <c r="BJ49" s="859" t="s">
        <v>593</v>
      </c>
      <c r="BK49" s="859"/>
      <c r="BL49" s="861"/>
      <c r="BM49" s="802"/>
      <c r="BN49" s="583"/>
    </row>
    <row r="50" spans="1:66" ht="20.100000000000001" customHeight="1" x14ac:dyDescent="0.15">
      <c r="A50" s="801"/>
      <c r="B50" s="1360"/>
      <c r="C50" s="1361"/>
      <c r="D50" s="834"/>
      <c r="E50" s="834"/>
      <c r="F50" s="834"/>
      <c r="G50" s="834"/>
      <c r="H50" s="834"/>
      <c r="I50" s="834"/>
      <c r="J50" s="834"/>
      <c r="K50" s="834"/>
      <c r="L50" s="834"/>
      <c r="M50" s="834"/>
      <c r="N50" s="834"/>
      <c r="O50" s="834"/>
      <c r="P50" s="834"/>
      <c r="Q50" s="834"/>
      <c r="R50" s="896"/>
      <c r="S50" s="938" t="s">
        <v>594</v>
      </c>
      <c r="T50" s="939"/>
      <c r="U50" s="939"/>
      <c r="V50" s="939"/>
      <c r="W50" s="939"/>
      <c r="X50" s="939"/>
      <c r="Y50" s="939"/>
      <c r="Z50" s="939"/>
      <c r="AA50" s="939"/>
      <c r="AB50" s="939"/>
      <c r="AC50" s="939"/>
      <c r="AD50" s="939"/>
      <c r="AE50" s="939"/>
      <c r="AF50" s="939"/>
      <c r="AG50" s="939"/>
      <c r="AH50" s="939"/>
      <c r="AI50" s="939"/>
      <c r="AJ50" s="939"/>
      <c r="AK50" s="939"/>
      <c r="AL50" s="939"/>
      <c r="AM50" s="939"/>
      <c r="AN50" s="939"/>
      <c r="AO50" s="939"/>
      <c r="AP50" s="939"/>
      <c r="AQ50" s="1423">
        <f>IF(入力シート!E101="","",入力シート!E101)</f>
        <v>50.1</v>
      </c>
      <c r="AR50" s="1424"/>
      <c r="AS50" s="1424"/>
      <c r="AT50" s="1424"/>
      <c r="AU50" s="1424"/>
      <c r="AV50" s="1424"/>
      <c r="AW50" s="1424"/>
      <c r="AX50" s="1424"/>
      <c r="AY50" s="1424"/>
      <c r="AZ50" s="1424"/>
      <c r="BA50" s="1424"/>
      <c r="BB50" s="1424"/>
      <c r="BC50" s="1424"/>
      <c r="BD50" s="1424"/>
      <c r="BE50" s="1424"/>
      <c r="BF50" s="1424"/>
      <c r="BG50" s="1424"/>
      <c r="BH50" s="1424"/>
      <c r="BI50" s="1424"/>
      <c r="BJ50" s="865" t="s">
        <v>593</v>
      </c>
      <c r="BK50" s="865"/>
      <c r="BL50" s="866"/>
      <c r="BM50" s="802"/>
      <c r="BN50" s="583"/>
    </row>
    <row r="51" spans="1:66" ht="20.100000000000001" customHeight="1" x14ac:dyDescent="0.15">
      <c r="A51" s="801"/>
      <c r="B51" s="1360"/>
      <c r="C51" s="1361"/>
      <c r="D51" s="822" t="s">
        <v>595</v>
      </c>
      <c r="E51" s="822"/>
      <c r="F51" s="822"/>
      <c r="G51" s="822"/>
      <c r="H51" s="822"/>
      <c r="I51" s="822"/>
      <c r="J51" s="822"/>
      <c r="K51" s="822"/>
      <c r="L51" s="822"/>
      <c r="M51" s="822"/>
      <c r="N51" s="822"/>
      <c r="O51" s="822"/>
      <c r="P51" s="822"/>
      <c r="Q51" s="822"/>
      <c r="R51" s="822"/>
      <c r="S51" s="822"/>
      <c r="T51" s="822"/>
      <c r="U51" s="822"/>
      <c r="V51" s="822"/>
      <c r="W51" s="822"/>
      <c r="X51" s="822"/>
      <c r="Y51" s="822"/>
      <c r="Z51" s="822"/>
      <c r="AA51" s="822"/>
      <c r="AB51" s="822"/>
      <c r="AC51" s="822"/>
      <c r="AD51" s="822"/>
      <c r="AE51" s="822"/>
      <c r="AF51" s="822"/>
      <c r="AG51" s="822"/>
      <c r="AH51" s="822"/>
      <c r="AI51" s="822"/>
      <c r="AJ51" s="822"/>
      <c r="AK51" s="822"/>
      <c r="AL51" s="822"/>
      <c r="AM51" s="822"/>
      <c r="AN51" s="822"/>
      <c r="AO51" s="822"/>
      <c r="AP51" s="822"/>
      <c r="AQ51" s="1252" t="str">
        <f>IF(入力シート!E104="","",IF(入力シート!E104="選択してください","",入力シート!E104))</f>
        <v/>
      </c>
      <c r="AR51" s="1236"/>
      <c r="AS51" s="1236"/>
      <c r="AT51" s="1236"/>
      <c r="AU51" s="1236"/>
      <c r="AV51" s="1236"/>
      <c r="AW51" s="1236"/>
      <c r="AX51" s="1236"/>
      <c r="AY51" s="1236"/>
      <c r="AZ51" s="1236"/>
      <c r="BA51" s="1236"/>
      <c r="BB51" s="1236"/>
      <c r="BC51" s="1236"/>
      <c r="BD51" s="1236"/>
      <c r="BE51" s="1236"/>
      <c r="BF51" s="1236"/>
      <c r="BG51" s="1236"/>
      <c r="BH51" s="1236"/>
      <c r="BI51" s="1236"/>
      <c r="BJ51" s="1236"/>
      <c r="BK51" s="1236"/>
      <c r="BL51" s="1253"/>
      <c r="BM51" s="802"/>
      <c r="BN51" s="583"/>
    </row>
    <row r="52" spans="1:66" ht="20.100000000000001" customHeight="1" x14ac:dyDescent="0.15">
      <c r="A52" s="801"/>
      <c r="B52" s="1360"/>
      <c r="C52" s="1361"/>
      <c r="D52" s="838" t="s">
        <v>596</v>
      </c>
      <c r="E52" s="838"/>
      <c r="F52" s="838"/>
      <c r="G52" s="838"/>
      <c r="H52" s="838"/>
      <c r="I52" s="838"/>
      <c r="J52" s="838"/>
      <c r="K52" s="838"/>
      <c r="L52" s="838"/>
      <c r="M52" s="838"/>
      <c r="N52" s="838"/>
      <c r="O52" s="838"/>
      <c r="P52" s="838"/>
      <c r="Q52" s="838"/>
      <c r="R52" s="838"/>
      <c r="S52" s="838"/>
      <c r="T52" s="838"/>
      <c r="U52" s="838"/>
      <c r="V52" s="838"/>
      <c r="W52" s="838"/>
      <c r="X52" s="940"/>
      <c r="Y52" s="838"/>
      <c r="Z52" s="838"/>
      <c r="AA52" s="838"/>
      <c r="AB52" s="838"/>
      <c r="AC52" s="838"/>
      <c r="AD52" s="838"/>
      <c r="AE52" s="838"/>
      <c r="AF52" s="838"/>
      <c r="AG52" s="838"/>
      <c r="AH52" s="838"/>
      <c r="AI52" s="838"/>
      <c r="AJ52" s="838"/>
      <c r="AK52" s="838"/>
      <c r="AL52" s="838"/>
      <c r="AM52" s="838"/>
      <c r="AN52" s="838"/>
      <c r="AO52" s="838"/>
      <c r="AP52" s="838"/>
      <c r="AQ52" s="941" t="s">
        <v>597</v>
      </c>
      <c r="AR52" s="859"/>
      <c r="AS52" s="859"/>
      <c r="AT52" s="859"/>
      <c r="AU52" s="859"/>
      <c r="AV52" s="859"/>
      <c r="AW52" s="859"/>
      <c r="AX52" s="859"/>
      <c r="AY52" s="1365" t="str">
        <f>IF(入力シート!E106="","",入力シート!E106)</f>
        <v/>
      </c>
      <c r="AZ52" s="1365"/>
      <c r="BA52" s="1365"/>
      <c r="BB52" s="1365"/>
      <c r="BC52" s="1365"/>
      <c r="BD52" s="1365"/>
      <c r="BE52" s="1365"/>
      <c r="BF52" s="1365"/>
      <c r="BG52" s="1365"/>
      <c r="BH52" s="1365"/>
      <c r="BI52" s="1365"/>
      <c r="BJ52" s="942" t="s">
        <v>570</v>
      </c>
      <c r="BK52" s="942"/>
      <c r="BL52" s="943"/>
      <c r="BM52" s="802"/>
      <c r="BN52" s="583"/>
    </row>
    <row r="53" spans="1:66" ht="20.100000000000001" customHeight="1" x14ac:dyDescent="0.15">
      <c r="A53" s="801"/>
      <c r="B53" s="1360"/>
      <c r="C53" s="1361"/>
      <c r="D53" s="834"/>
      <c r="E53" s="834"/>
      <c r="F53" s="834"/>
      <c r="G53" s="834"/>
      <c r="H53" s="834"/>
      <c r="I53" s="834"/>
      <c r="J53" s="834"/>
      <c r="K53" s="834"/>
      <c r="L53" s="834"/>
      <c r="M53" s="834"/>
      <c r="N53" s="834"/>
      <c r="O53" s="834"/>
      <c r="P53" s="834"/>
      <c r="Q53" s="834"/>
      <c r="R53" s="834"/>
      <c r="S53" s="834"/>
      <c r="T53" s="834"/>
      <c r="U53" s="834"/>
      <c r="V53" s="834"/>
      <c r="W53" s="834"/>
      <c r="X53" s="944"/>
      <c r="Y53" s="834"/>
      <c r="Z53" s="834"/>
      <c r="AA53" s="834"/>
      <c r="AB53" s="834"/>
      <c r="AC53" s="834"/>
      <c r="AD53" s="834"/>
      <c r="AE53" s="834"/>
      <c r="AF53" s="834"/>
      <c r="AG53" s="834"/>
      <c r="AH53" s="834"/>
      <c r="AI53" s="834"/>
      <c r="AJ53" s="834"/>
      <c r="AK53" s="834"/>
      <c r="AL53" s="834"/>
      <c r="AM53" s="834"/>
      <c r="AN53" s="834"/>
      <c r="AO53" s="834"/>
      <c r="AP53" s="834"/>
      <c r="AQ53" s="945" t="s">
        <v>598</v>
      </c>
      <c r="AR53" s="865"/>
      <c r="AS53" s="865"/>
      <c r="AT53" s="865"/>
      <c r="AU53" s="865"/>
      <c r="AV53" s="865"/>
      <c r="AW53" s="865"/>
      <c r="AX53" s="1411" t="str">
        <f>IF(入力シート!E107="","",入力シート!E107)</f>
        <v/>
      </c>
      <c r="AY53" s="1411"/>
      <c r="AZ53" s="1411"/>
      <c r="BA53" s="1411"/>
      <c r="BB53" s="1411"/>
      <c r="BC53" s="865" t="s">
        <v>1108</v>
      </c>
      <c r="BD53" s="865"/>
      <c r="BE53" s="1411" t="str">
        <f>IF(入力シート!H107="","",入力シート!H107)</f>
        <v/>
      </c>
      <c r="BF53" s="1411"/>
      <c r="BG53" s="1411"/>
      <c r="BH53" s="865" t="s">
        <v>1109</v>
      </c>
      <c r="BI53" s="865"/>
      <c r="BJ53" s="865"/>
      <c r="BK53" s="865"/>
      <c r="BL53" s="866"/>
      <c r="BM53" s="802"/>
      <c r="BN53" s="583"/>
    </row>
    <row r="54" spans="1:66" ht="20.100000000000001" customHeight="1" x14ac:dyDescent="0.15">
      <c r="A54" s="801"/>
      <c r="B54" s="1360"/>
      <c r="C54" s="1361"/>
      <c r="D54" s="838" t="s">
        <v>599</v>
      </c>
      <c r="E54" s="838"/>
      <c r="F54" s="838"/>
      <c r="G54" s="838"/>
      <c r="H54" s="838"/>
      <c r="I54" s="838"/>
      <c r="J54" s="838"/>
      <c r="K54" s="838"/>
      <c r="L54" s="838"/>
      <c r="M54" s="838"/>
      <c r="N54" s="838"/>
      <c r="O54" s="838"/>
      <c r="P54" s="838"/>
      <c r="Q54" s="838"/>
      <c r="R54" s="838"/>
      <c r="S54" s="838"/>
      <c r="T54" s="838"/>
      <c r="U54" s="838"/>
      <c r="V54" s="838"/>
      <c r="W54" s="838"/>
      <c r="X54" s="838"/>
      <c r="Y54" s="838"/>
      <c r="Z54" s="838"/>
      <c r="AA54" s="838"/>
      <c r="AB54" s="838"/>
      <c r="AC54" s="838"/>
      <c r="AD54" s="838"/>
      <c r="AE54" s="838"/>
      <c r="AF54" s="838"/>
      <c r="AG54" s="838"/>
      <c r="AH54" s="838"/>
      <c r="AI54" s="838"/>
      <c r="AJ54" s="838"/>
      <c r="AK54" s="838"/>
      <c r="AL54" s="838"/>
      <c r="AM54" s="838"/>
      <c r="AN54" s="838"/>
      <c r="AO54" s="838"/>
      <c r="AP54" s="839"/>
      <c r="AQ54" s="1408" t="str">
        <f>IF(入力シート!E102="","",IF(入力シート!E102="選択してください","",入力シート!E102))</f>
        <v/>
      </c>
      <c r="AR54" s="1409"/>
      <c r="AS54" s="1409"/>
      <c r="AT54" s="1409"/>
      <c r="AU54" s="1409"/>
      <c r="AV54" s="1409"/>
      <c r="AW54" s="1409"/>
      <c r="AX54" s="1409"/>
      <c r="AY54" s="1409"/>
      <c r="AZ54" s="1409"/>
      <c r="BA54" s="1409"/>
      <c r="BB54" s="1409"/>
      <c r="BC54" s="1409"/>
      <c r="BD54" s="1409"/>
      <c r="BE54" s="1409"/>
      <c r="BF54" s="1409"/>
      <c r="BG54" s="1409"/>
      <c r="BH54" s="1409"/>
      <c r="BI54" s="1409"/>
      <c r="BJ54" s="1409"/>
      <c r="BK54" s="1409"/>
      <c r="BL54" s="1410"/>
      <c r="BM54" s="802"/>
      <c r="BN54" s="583"/>
    </row>
    <row r="55" spans="1:66" ht="20.100000000000001" customHeight="1" x14ac:dyDescent="0.15">
      <c r="A55" s="801"/>
      <c r="B55" s="1360"/>
      <c r="C55" s="1361"/>
      <c r="D55" s="838" t="s">
        <v>600</v>
      </c>
      <c r="E55" s="838"/>
      <c r="F55" s="838"/>
      <c r="G55" s="838"/>
      <c r="H55" s="838"/>
      <c r="I55" s="838"/>
      <c r="J55" s="838"/>
      <c r="K55" s="838"/>
      <c r="L55" s="838"/>
      <c r="M55" s="838"/>
      <c r="N55" s="838"/>
      <c r="O55" s="838"/>
      <c r="P55" s="838"/>
      <c r="Q55" s="838"/>
      <c r="R55" s="838"/>
      <c r="S55" s="838"/>
      <c r="T55" s="838"/>
      <c r="U55" s="838"/>
      <c r="V55" s="838"/>
      <c r="W55" s="838"/>
      <c r="X55" s="838"/>
      <c r="Y55" s="838"/>
      <c r="Z55" s="838"/>
      <c r="AA55" s="838"/>
      <c r="AB55" s="838"/>
      <c r="AC55" s="838"/>
      <c r="AD55" s="838"/>
      <c r="AE55" s="838"/>
      <c r="AF55" s="838"/>
      <c r="AG55" s="838"/>
      <c r="AH55" s="838"/>
      <c r="AI55" s="838"/>
      <c r="AJ55" s="838"/>
      <c r="AK55" s="838"/>
      <c r="AL55" s="838"/>
      <c r="AM55" s="838"/>
      <c r="AN55" s="838"/>
      <c r="AO55" s="838"/>
      <c r="AP55" s="839"/>
      <c r="AQ55" s="1412"/>
      <c r="AR55" s="1413"/>
      <c r="AS55" s="1413"/>
      <c r="AT55" s="1413"/>
      <c r="AU55" s="1413"/>
      <c r="AV55" s="1413"/>
      <c r="AW55" s="1413"/>
      <c r="AX55" s="1413"/>
      <c r="AY55" s="1413"/>
      <c r="AZ55" s="1413"/>
      <c r="BA55" s="1413"/>
      <c r="BB55" s="1413"/>
      <c r="BC55" s="1413"/>
      <c r="BD55" s="1413"/>
      <c r="BE55" s="1413"/>
      <c r="BF55" s="1413"/>
      <c r="BG55" s="1413"/>
      <c r="BH55" s="1413"/>
      <c r="BI55" s="1413"/>
      <c r="BJ55" s="1413"/>
      <c r="BK55" s="1413"/>
      <c r="BL55" s="1414"/>
      <c r="BM55" s="802"/>
      <c r="BN55" s="583"/>
    </row>
    <row r="56" spans="1:66" ht="20.100000000000001" customHeight="1" x14ac:dyDescent="0.15">
      <c r="A56" s="801"/>
      <c r="B56" s="1360"/>
      <c r="C56" s="1361"/>
      <c r="D56" s="834"/>
      <c r="E56" s="834"/>
      <c r="F56" s="834"/>
      <c r="G56" s="834"/>
      <c r="H56" s="834"/>
      <c r="I56" s="834"/>
      <c r="J56" s="834"/>
      <c r="K56" s="834"/>
      <c r="L56" s="834"/>
      <c r="M56" s="834"/>
      <c r="N56" s="834"/>
      <c r="O56" s="834"/>
      <c r="P56" s="834"/>
      <c r="Q56" s="834"/>
      <c r="R56" s="834"/>
      <c r="S56" s="834"/>
      <c r="T56" s="834"/>
      <c r="U56" s="834"/>
      <c r="V56" s="834"/>
      <c r="W56" s="834"/>
      <c r="X56" s="834"/>
      <c r="Y56" s="834"/>
      <c r="Z56" s="834"/>
      <c r="AA56" s="834"/>
      <c r="AB56" s="834"/>
      <c r="AC56" s="834"/>
      <c r="AD56" s="834"/>
      <c r="AE56" s="834"/>
      <c r="AF56" s="834"/>
      <c r="AG56" s="834"/>
      <c r="AH56" s="834"/>
      <c r="AI56" s="834"/>
      <c r="AJ56" s="834"/>
      <c r="AK56" s="834"/>
      <c r="AL56" s="834"/>
      <c r="AM56" s="834"/>
      <c r="AN56" s="834"/>
      <c r="AO56" s="834"/>
      <c r="AP56" s="896"/>
      <c r="AQ56" s="1415"/>
      <c r="AR56" s="1416"/>
      <c r="AS56" s="1416"/>
      <c r="AT56" s="1416"/>
      <c r="AU56" s="1416"/>
      <c r="AV56" s="1416"/>
      <c r="AW56" s="1416"/>
      <c r="AX56" s="1416"/>
      <c r="AY56" s="1416"/>
      <c r="AZ56" s="1416"/>
      <c r="BA56" s="1416"/>
      <c r="BB56" s="1416"/>
      <c r="BC56" s="1416"/>
      <c r="BD56" s="1416"/>
      <c r="BE56" s="1416"/>
      <c r="BF56" s="1416"/>
      <c r="BG56" s="1416"/>
      <c r="BH56" s="1416"/>
      <c r="BI56" s="1416"/>
      <c r="BJ56" s="1416"/>
      <c r="BK56" s="1416"/>
      <c r="BL56" s="1417"/>
      <c r="BM56" s="802"/>
      <c r="BN56" s="583"/>
    </row>
    <row r="57" spans="1:66" ht="20.100000000000001" customHeight="1" x14ac:dyDescent="0.15">
      <c r="A57" s="801"/>
      <c r="B57" s="1360"/>
      <c r="C57" s="1361"/>
      <c r="D57" s="838" t="s">
        <v>602</v>
      </c>
      <c r="E57" s="838"/>
      <c r="F57" s="838"/>
      <c r="G57" s="838"/>
      <c r="H57" s="838"/>
      <c r="I57" s="838"/>
      <c r="J57" s="838"/>
      <c r="K57" s="838"/>
      <c r="L57" s="838"/>
      <c r="M57" s="838"/>
      <c r="N57" s="838"/>
      <c r="O57" s="838"/>
      <c r="P57" s="838"/>
      <c r="Q57" s="838"/>
      <c r="R57" s="838"/>
      <c r="S57" s="838"/>
      <c r="T57" s="838"/>
      <c r="U57" s="838"/>
      <c r="V57" s="838"/>
      <c r="W57" s="838"/>
      <c r="X57" s="838"/>
      <c r="Y57" s="838"/>
      <c r="Z57" s="838"/>
      <c r="AA57" s="838"/>
      <c r="AB57" s="838"/>
      <c r="AC57" s="838"/>
      <c r="AD57" s="838"/>
      <c r="AE57" s="838"/>
      <c r="AF57" s="838"/>
      <c r="AG57" s="838"/>
      <c r="AH57" s="838"/>
      <c r="AI57" s="838"/>
      <c r="AJ57" s="838"/>
      <c r="AK57" s="838"/>
      <c r="AL57" s="838"/>
      <c r="AM57" s="838"/>
      <c r="AN57" s="838"/>
      <c r="AO57" s="838"/>
      <c r="AP57" s="839"/>
      <c r="AQ57" s="1418"/>
      <c r="AR57" s="1419"/>
      <c r="AS57" s="1419"/>
      <c r="AT57" s="1419"/>
      <c r="AU57" s="1419"/>
      <c r="AV57" s="1419"/>
      <c r="AW57" s="1419"/>
      <c r="AX57" s="1419"/>
      <c r="AY57" s="1419"/>
      <c r="AZ57" s="1419"/>
      <c r="BA57" s="1419"/>
      <c r="BB57" s="1419"/>
      <c r="BC57" s="1419"/>
      <c r="BD57" s="1419"/>
      <c r="BE57" s="1419"/>
      <c r="BF57" s="1419"/>
      <c r="BG57" s="1419"/>
      <c r="BH57" s="1419"/>
      <c r="BI57" s="1419"/>
      <c r="BJ57" s="1419"/>
      <c r="BK57" s="1419"/>
      <c r="BL57" s="1420"/>
      <c r="BM57" s="802"/>
      <c r="BN57" s="583"/>
    </row>
    <row r="58" spans="1:66" ht="20.100000000000001" customHeight="1" x14ac:dyDescent="0.15">
      <c r="A58" s="801"/>
      <c r="B58" s="1360"/>
      <c r="C58" s="1361"/>
      <c r="D58" s="834"/>
      <c r="E58" s="834"/>
      <c r="F58" s="834"/>
      <c r="G58" s="834"/>
      <c r="H58" s="834"/>
      <c r="I58" s="834"/>
      <c r="J58" s="834"/>
      <c r="K58" s="834"/>
      <c r="L58" s="834"/>
      <c r="M58" s="834"/>
      <c r="N58" s="834"/>
      <c r="O58" s="834"/>
      <c r="P58" s="834"/>
      <c r="Q58" s="834"/>
      <c r="R58" s="834"/>
      <c r="S58" s="834"/>
      <c r="T58" s="834"/>
      <c r="U58" s="834"/>
      <c r="V58" s="834"/>
      <c r="W58" s="834"/>
      <c r="X58" s="834"/>
      <c r="Y58" s="834"/>
      <c r="Z58" s="834"/>
      <c r="AA58" s="834"/>
      <c r="AB58" s="834"/>
      <c r="AC58" s="834"/>
      <c r="AD58" s="834"/>
      <c r="AE58" s="834"/>
      <c r="AF58" s="834"/>
      <c r="AG58" s="834"/>
      <c r="AH58" s="834"/>
      <c r="AI58" s="834"/>
      <c r="AJ58" s="834"/>
      <c r="AK58" s="834"/>
      <c r="AL58" s="834"/>
      <c r="AM58" s="834"/>
      <c r="AN58" s="834"/>
      <c r="AO58" s="834"/>
      <c r="AP58" s="896"/>
      <c r="AQ58" s="946" t="s">
        <v>603</v>
      </c>
      <c r="AR58" s="947"/>
      <c r="AS58" s="947"/>
      <c r="AT58" s="947"/>
      <c r="AU58" s="947"/>
      <c r="AV58" s="947"/>
      <c r="AW58" s="947"/>
      <c r="AX58" s="947"/>
      <c r="AY58" s="947"/>
      <c r="AZ58" s="1407"/>
      <c r="BA58" s="1407"/>
      <c r="BB58" s="1407"/>
      <c r="BC58" s="1407"/>
      <c r="BD58" s="1407"/>
      <c r="BE58" s="1407"/>
      <c r="BF58" s="1407"/>
      <c r="BG58" s="1407"/>
      <c r="BH58" s="1407"/>
      <c r="BI58" s="1407"/>
      <c r="BJ58" s="947" t="s">
        <v>604</v>
      </c>
      <c r="BK58" s="947"/>
      <c r="BL58" s="948"/>
      <c r="BM58" s="802"/>
      <c r="BN58" s="583"/>
    </row>
    <row r="59" spans="1:66" ht="20.100000000000001" customHeight="1" x14ac:dyDescent="0.15">
      <c r="A59" s="801"/>
      <c r="B59" s="1360"/>
      <c r="C59" s="1361"/>
      <c r="D59" s="822" t="s">
        <v>605</v>
      </c>
      <c r="E59" s="822"/>
      <c r="F59" s="822"/>
      <c r="G59" s="822"/>
      <c r="H59" s="822"/>
      <c r="I59" s="822"/>
      <c r="J59" s="822"/>
      <c r="K59" s="822"/>
      <c r="L59" s="822"/>
      <c r="M59" s="822"/>
      <c r="N59" s="822"/>
      <c r="O59" s="822"/>
      <c r="P59" s="822"/>
      <c r="Q59" s="822"/>
      <c r="R59" s="822"/>
      <c r="S59" s="822"/>
      <c r="T59" s="822"/>
      <c r="U59" s="822"/>
      <c r="V59" s="822"/>
      <c r="W59" s="822"/>
      <c r="X59" s="822"/>
      <c r="Y59" s="822"/>
      <c r="Z59" s="822"/>
      <c r="AA59" s="822"/>
      <c r="AB59" s="822"/>
      <c r="AC59" s="822"/>
      <c r="AD59" s="822"/>
      <c r="AE59" s="822"/>
      <c r="AF59" s="822"/>
      <c r="AG59" s="822"/>
      <c r="AH59" s="822"/>
      <c r="AI59" s="822"/>
      <c r="AJ59" s="822"/>
      <c r="AK59" s="822"/>
      <c r="AL59" s="822"/>
      <c r="AM59" s="822"/>
      <c r="AN59" s="822"/>
      <c r="AO59" s="822"/>
      <c r="AP59" s="822"/>
      <c r="AQ59" s="1421"/>
      <c r="AR59" s="1422"/>
      <c r="AS59" s="1422"/>
      <c r="AT59" s="1422"/>
      <c r="AU59" s="1422"/>
      <c r="AV59" s="1422"/>
      <c r="AW59" s="1422"/>
      <c r="AX59" s="1422"/>
      <c r="AY59" s="937" t="s">
        <v>606</v>
      </c>
      <c r="AZ59" s="937"/>
      <c r="BA59" s="937"/>
      <c r="BB59" s="1405"/>
      <c r="BC59" s="1405"/>
      <c r="BD59" s="1405"/>
      <c r="BE59" s="1405"/>
      <c r="BF59" s="1405"/>
      <c r="BG59" s="1405"/>
      <c r="BH59" s="1405"/>
      <c r="BI59" s="1405"/>
      <c r="BJ59" s="937" t="s">
        <v>607</v>
      </c>
      <c r="BK59" s="937"/>
      <c r="BL59" s="949"/>
      <c r="BM59" s="802"/>
      <c r="BN59" s="583"/>
    </row>
    <row r="60" spans="1:66" ht="20.100000000000001" customHeight="1" x14ac:dyDescent="0.15">
      <c r="A60" s="801"/>
      <c r="B60" s="1360"/>
      <c r="C60" s="1361"/>
      <c r="D60" s="822" t="s">
        <v>608</v>
      </c>
      <c r="E60" s="822"/>
      <c r="F60" s="822"/>
      <c r="G60" s="822"/>
      <c r="H60" s="822"/>
      <c r="I60" s="822"/>
      <c r="J60" s="822"/>
      <c r="K60" s="822"/>
      <c r="L60" s="822"/>
      <c r="M60" s="822"/>
      <c r="N60" s="822"/>
      <c r="O60" s="822"/>
      <c r="P60" s="822"/>
      <c r="Q60" s="822"/>
      <c r="R60" s="822"/>
      <c r="S60" s="822"/>
      <c r="T60" s="822"/>
      <c r="U60" s="822"/>
      <c r="V60" s="822"/>
      <c r="W60" s="822"/>
      <c r="X60" s="822"/>
      <c r="Y60" s="822"/>
      <c r="Z60" s="822"/>
      <c r="AA60" s="822"/>
      <c r="AB60" s="822"/>
      <c r="AC60" s="822"/>
      <c r="AD60" s="822"/>
      <c r="AE60" s="822"/>
      <c r="AF60" s="822"/>
      <c r="AG60" s="822"/>
      <c r="AH60" s="822"/>
      <c r="AI60" s="822"/>
      <c r="AJ60" s="822"/>
      <c r="AK60" s="822"/>
      <c r="AL60" s="822"/>
      <c r="AM60" s="822"/>
      <c r="AN60" s="822"/>
      <c r="AO60" s="822"/>
      <c r="AP60" s="822"/>
      <c r="AQ60" s="1252" t="str">
        <f>IF(入力シート!E103="","",IF(入力シート!E103="選択してください","",入力シート!E103))</f>
        <v/>
      </c>
      <c r="AR60" s="1236"/>
      <c r="AS60" s="1236"/>
      <c r="AT60" s="1236"/>
      <c r="AU60" s="1236"/>
      <c r="AV60" s="1236"/>
      <c r="AW60" s="1236"/>
      <c r="AX60" s="1236"/>
      <c r="AY60" s="1236"/>
      <c r="AZ60" s="1236"/>
      <c r="BA60" s="1236"/>
      <c r="BB60" s="1236"/>
      <c r="BC60" s="1236"/>
      <c r="BD60" s="1236"/>
      <c r="BE60" s="1236"/>
      <c r="BF60" s="1236"/>
      <c r="BG60" s="1236"/>
      <c r="BH60" s="1236"/>
      <c r="BI60" s="1236"/>
      <c r="BJ60" s="1236"/>
      <c r="BK60" s="1236"/>
      <c r="BL60" s="1253"/>
      <c r="BM60" s="802"/>
      <c r="BN60" s="583"/>
    </row>
    <row r="61" spans="1:66" ht="20.100000000000001" customHeight="1" x14ac:dyDescent="0.15">
      <c r="A61" s="801"/>
      <c r="B61" s="1360"/>
      <c r="C61" s="1361"/>
      <c r="D61" s="838" t="s">
        <v>609</v>
      </c>
      <c r="E61" s="838"/>
      <c r="F61" s="838"/>
      <c r="G61" s="838"/>
      <c r="H61" s="838"/>
      <c r="I61" s="838"/>
      <c r="J61" s="838"/>
      <c r="K61" s="838"/>
      <c r="L61" s="838"/>
      <c r="M61" s="838"/>
      <c r="N61" s="838"/>
      <c r="O61" s="838"/>
      <c r="P61" s="838"/>
      <c r="Q61" s="838"/>
      <c r="R61" s="839"/>
      <c r="S61" s="950" t="s">
        <v>610</v>
      </c>
      <c r="T61" s="838"/>
      <c r="U61" s="838"/>
      <c r="V61" s="838"/>
      <c r="W61" s="838"/>
      <c r="X61" s="838"/>
      <c r="Y61" s="838"/>
      <c r="Z61" s="838"/>
      <c r="AA61" s="838"/>
      <c r="AB61" s="838"/>
      <c r="AC61" s="838"/>
      <c r="AD61" s="838"/>
      <c r="AE61" s="838"/>
      <c r="AF61" s="838"/>
      <c r="AG61" s="838"/>
      <c r="AH61" s="838"/>
      <c r="AI61" s="838"/>
      <c r="AJ61" s="838"/>
      <c r="AK61" s="838"/>
      <c r="AL61" s="838"/>
      <c r="AM61" s="838"/>
      <c r="AN61" s="838"/>
      <c r="AO61" s="838"/>
      <c r="AP61" s="838"/>
      <c r="AQ61" s="1386" t="s">
        <v>611</v>
      </c>
      <c r="AR61" s="1387"/>
      <c r="AS61" s="1387"/>
      <c r="AT61" s="1387"/>
      <c r="AU61" s="1387"/>
      <c r="AV61" s="1387"/>
      <c r="AW61" s="1387"/>
      <c r="AX61" s="1387"/>
      <c r="AY61" s="1387"/>
      <c r="AZ61" s="1387"/>
      <c r="BA61" s="1387"/>
      <c r="BB61" s="1387"/>
      <c r="BC61" s="1387"/>
      <c r="BD61" s="1387"/>
      <c r="BE61" s="1387"/>
      <c r="BF61" s="1387"/>
      <c r="BG61" s="1387"/>
      <c r="BH61" s="1387"/>
      <c r="BI61" s="1387"/>
      <c r="BJ61" s="1387"/>
      <c r="BK61" s="1387"/>
      <c r="BL61" s="1388"/>
      <c r="BM61" s="802"/>
      <c r="BN61" s="583"/>
    </row>
    <row r="62" spans="1:66" ht="20.100000000000001" customHeight="1" x14ac:dyDescent="0.15">
      <c r="A62" s="801"/>
      <c r="B62" s="1360"/>
      <c r="C62" s="1361"/>
      <c r="D62" s="803"/>
      <c r="E62" s="803"/>
      <c r="F62" s="803"/>
      <c r="G62" s="803"/>
      <c r="H62" s="803"/>
      <c r="I62" s="803"/>
      <c r="J62" s="803"/>
      <c r="K62" s="803"/>
      <c r="L62" s="803"/>
      <c r="M62" s="803"/>
      <c r="N62" s="803"/>
      <c r="O62" s="803"/>
      <c r="P62" s="803"/>
      <c r="Q62" s="803"/>
      <c r="R62" s="842"/>
      <c r="S62" s="840"/>
      <c r="T62" s="803"/>
      <c r="U62" s="803"/>
      <c r="V62" s="803"/>
      <c r="W62" s="803"/>
      <c r="X62" s="803"/>
      <c r="Y62" s="803"/>
      <c r="Z62" s="803"/>
      <c r="AA62" s="803"/>
      <c r="AB62" s="803"/>
      <c r="AC62" s="803"/>
      <c r="AD62" s="803"/>
      <c r="AE62" s="803"/>
      <c r="AF62" s="803"/>
      <c r="AG62" s="803"/>
      <c r="AH62" s="803"/>
      <c r="AI62" s="803"/>
      <c r="AJ62" s="803"/>
      <c r="AK62" s="803"/>
      <c r="AL62" s="803"/>
      <c r="AM62" s="803"/>
      <c r="AN62" s="803"/>
      <c r="AO62" s="803"/>
      <c r="AP62" s="803"/>
      <c r="AQ62" s="1389"/>
      <c r="AR62" s="1390"/>
      <c r="AS62" s="1390"/>
      <c r="AT62" s="1390"/>
      <c r="AU62" s="1390"/>
      <c r="AV62" s="1390"/>
      <c r="AW62" s="1390"/>
      <c r="AX62" s="1390"/>
      <c r="AY62" s="1390"/>
      <c r="AZ62" s="1390"/>
      <c r="BA62" s="1390"/>
      <c r="BB62" s="1390"/>
      <c r="BC62" s="1390"/>
      <c r="BD62" s="1390"/>
      <c r="BE62" s="1390"/>
      <c r="BF62" s="1390"/>
      <c r="BG62" s="1390"/>
      <c r="BH62" s="1390"/>
      <c r="BI62" s="1390"/>
      <c r="BJ62" s="1390"/>
      <c r="BK62" s="1390"/>
      <c r="BL62" s="1391"/>
      <c r="BM62" s="802"/>
      <c r="BN62" s="583"/>
    </row>
    <row r="63" spans="1:66" ht="20.100000000000001" customHeight="1" x14ac:dyDescent="0.15">
      <c r="A63" s="801"/>
      <c r="B63" s="1360"/>
      <c r="C63" s="1361"/>
      <c r="D63" s="803"/>
      <c r="E63" s="803"/>
      <c r="F63" s="803"/>
      <c r="G63" s="803"/>
      <c r="H63" s="803"/>
      <c r="I63" s="803"/>
      <c r="J63" s="803"/>
      <c r="K63" s="803"/>
      <c r="L63" s="803"/>
      <c r="M63" s="803"/>
      <c r="N63" s="803"/>
      <c r="O63" s="803"/>
      <c r="P63" s="803"/>
      <c r="Q63" s="803"/>
      <c r="R63" s="842"/>
      <c r="S63" s="833"/>
      <c r="T63" s="834"/>
      <c r="U63" s="834"/>
      <c r="V63" s="834"/>
      <c r="W63" s="834"/>
      <c r="X63" s="834"/>
      <c r="Y63" s="834"/>
      <c r="Z63" s="834"/>
      <c r="AA63" s="834"/>
      <c r="AB63" s="834"/>
      <c r="AC63" s="834"/>
      <c r="AD63" s="834"/>
      <c r="AE63" s="834"/>
      <c r="AF63" s="834"/>
      <c r="AG63" s="834"/>
      <c r="AH63" s="834"/>
      <c r="AI63" s="834"/>
      <c r="AJ63" s="834"/>
      <c r="AK63" s="834"/>
      <c r="AL63" s="834"/>
      <c r="AM63" s="834"/>
      <c r="AN63" s="834"/>
      <c r="AO63" s="834"/>
      <c r="AP63" s="834"/>
      <c r="AQ63" s="1392"/>
      <c r="AR63" s="1393"/>
      <c r="AS63" s="1393"/>
      <c r="AT63" s="1393"/>
      <c r="AU63" s="1393"/>
      <c r="AV63" s="1393"/>
      <c r="AW63" s="1393"/>
      <c r="AX63" s="1393"/>
      <c r="AY63" s="1393"/>
      <c r="AZ63" s="1393"/>
      <c r="BA63" s="1393"/>
      <c r="BB63" s="1393"/>
      <c r="BC63" s="1393"/>
      <c r="BD63" s="1393"/>
      <c r="BE63" s="1393"/>
      <c r="BF63" s="1393"/>
      <c r="BG63" s="1393"/>
      <c r="BH63" s="1393"/>
      <c r="BI63" s="1393"/>
      <c r="BJ63" s="1393"/>
      <c r="BK63" s="1393"/>
      <c r="BL63" s="1394"/>
      <c r="BM63" s="802"/>
      <c r="BN63" s="583"/>
    </row>
    <row r="64" spans="1:66" ht="20.100000000000001" customHeight="1" x14ac:dyDescent="0.15">
      <c r="A64" s="801"/>
      <c r="B64" s="1360"/>
      <c r="C64" s="1361"/>
      <c r="D64" s="803"/>
      <c r="E64" s="803"/>
      <c r="F64" s="803"/>
      <c r="G64" s="803"/>
      <c r="H64" s="803"/>
      <c r="I64" s="803"/>
      <c r="J64" s="803"/>
      <c r="K64" s="803"/>
      <c r="L64" s="803"/>
      <c r="M64" s="803"/>
      <c r="N64" s="803"/>
      <c r="O64" s="803"/>
      <c r="P64" s="803"/>
      <c r="Q64" s="803"/>
      <c r="R64" s="842"/>
      <c r="S64" s="838" t="s">
        <v>612</v>
      </c>
      <c r="T64" s="838"/>
      <c r="U64" s="838"/>
      <c r="V64" s="838"/>
      <c r="W64" s="838"/>
      <c r="X64" s="838"/>
      <c r="Y64" s="838"/>
      <c r="Z64" s="838"/>
      <c r="AA64" s="838"/>
      <c r="AB64" s="838"/>
      <c r="AC64" s="838"/>
      <c r="AD64" s="838"/>
      <c r="AE64" s="838"/>
      <c r="AF64" s="838"/>
      <c r="AG64" s="838"/>
      <c r="AH64" s="838"/>
      <c r="AI64" s="838"/>
      <c r="AJ64" s="839"/>
      <c r="AK64" s="951" t="s">
        <v>613</v>
      </c>
      <c r="AL64" s="952"/>
      <c r="AM64" s="952"/>
      <c r="AN64" s="952"/>
      <c r="AO64" s="952"/>
      <c r="AP64" s="953"/>
      <c r="AQ64" s="1395"/>
      <c r="AR64" s="1396"/>
      <c r="AS64" s="1396"/>
      <c r="AT64" s="1396"/>
      <c r="AU64" s="1396"/>
      <c r="AV64" s="1396"/>
      <c r="AW64" s="1396"/>
      <c r="AX64" s="1396"/>
      <c r="AY64" s="1396"/>
      <c r="AZ64" s="1396"/>
      <c r="BA64" s="1396"/>
      <c r="BB64" s="1396"/>
      <c r="BC64" s="1396"/>
      <c r="BD64" s="1396"/>
      <c r="BE64" s="1396"/>
      <c r="BF64" s="1396"/>
      <c r="BG64" s="1396"/>
      <c r="BH64" s="1396"/>
      <c r="BI64" s="1396"/>
      <c r="BJ64" s="1397" t="s">
        <v>614</v>
      </c>
      <c r="BK64" s="1397"/>
      <c r="BL64" s="1398"/>
      <c r="BM64" s="802"/>
      <c r="BN64" s="583"/>
    </row>
    <row r="65" spans="1:127" ht="20.100000000000001" customHeight="1" x14ac:dyDescent="0.15">
      <c r="A65" s="801"/>
      <c r="B65" s="1360"/>
      <c r="C65" s="1361"/>
      <c r="D65" s="803"/>
      <c r="E65" s="803"/>
      <c r="F65" s="803"/>
      <c r="G65" s="803"/>
      <c r="H65" s="803"/>
      <c r="I65" s="803"/>
      <c r="J65" s="803"/>
      <c r="K65" s="803"/>
      <c r="L65" s="803"/>
      <c r="M65" s="803"/>
      <c r="N65" s="803"/>
      <c r="O65" s="803"/>
      <c r="P65" s="803"/>
      <c r="Q65" s="803"/>
      <c r="R65" s="842"/>
      <c r="S65" s="803"/>
      <c r="T65" s="803"/>
      <c r="U65" s="803"/>
      <c r="V65" s="803"/>
      <c r="W65" s="803"/>
      <c r="X65" s="803"/>
      <c r="Y65" s="803"/>
      <c r="Z65" s="803"/>
      <c r="AA65" s="803"/>
      <c r="AB65" s="803"/>
      <c r="AC65" s="803"/>
      <c r="AD65" s="803"/>
      <c r="AE65" s="803"/>
      <c r="AF65" s="803"/>
      <c r="AG65" s="803"/>
      <c r="AH65" s="803"/>
      <c r="AI65" s="803"/>
      <c r="AJ65" s="842"/>
      <c r="AK65" s="954" t="s">
        <v>615</v>
      </c>
      <c r="AL65" s="955"/>
      <c r="AM65" s="955"/>
      <c r="AN65" s="955"/>
      <c r="AO65" s="955"/>
      <c r="AP65" s="956"/>
      <c r="AQ65" s="1403" t="s">
        <v>616</v>
      </c>
      <c r="AR65" s="1404"/>
      <c r="AS65" s="1406"/>
      <c r="AT65" s="1406"/>
      <c r="AU65" s="1406"/>
      <c r="AV65" s="1406"/>
      <c r="AW65" s="1406"/>
      <c r="AX65" s="957" t="s">
        <v>617</v>
      </c>
      <c r="AY65" s="1406"/>
      <c r="AZ65" s="1406"/>
      <c r="BA65" s="1406"/>
      <c r="BB65" s="1406"/>
      <c r="BC65" s="1406"/>
      <c r="BD65" s="1406"/>
      <c r="BE65" s="1406"/>
      <c r="BF65" s="1406"/>
      <c r="BG65" s="1406"/>
      <c r="BH65" s="1406"/>
      <c r="BI65" s="1406"/>
      <c r="BJ65" s="1399" t="s">
        <v>614</v>
      </c>
      <c r="BK65" s="1399"/>
      <c r="BL65" s="1400"/>
      <c r="BM65" s="802"/>
      <c r="BN65" s="583"/>
    </row>
    <row r="66" spans="1:127" ht="20.100000000000001" customHeight="1" x14ac:dyDescent="0.15">
      <c r="A66" s="801"/>
      <c r="B66" s="1362"/>
      <c r="C66" s="1363"/>
      <c r="D66" s="822" t="s">
        <v>890</v>
      </c>
      <c r="E66" s="822"/>
      <c r="F66" s="822"/>
      <c r="G66" s="822"/>
      <c r="H66" s="822"/>
      <c r="I66" s="822"/>
      <c r="J66" s="822"/>
      <c r="K66" s="822"/>
      <c r="L66" s="822"/>
      <c r="M66" s="822"/>
      <c r="N66" s="822"/>
      <c r="O66" s="822"/>
      <c r="P66" s="822"/>
      <c r="Q66" s="822"/>
      <c r="R66" s="822"/>
      <c r="S66" s="822"/>
      <c r="T66" s="822"/>
      <c r="U66" s="822"/>
      <c r="V66" s="822"/>
      <c r="W66" s="822"/>
      <c r="X66" s="822"/>
      <c r="Y66" s="822"/>
      <c r="Z66" s="822"/>
      <c r="AA66" s="822"/>
      <c r="AB66" s="822"/>
      <c r="AC66" s="822"/>
      <c r="AD66" s="822"/>
      <c r="AE66" s="822"/>
      <c r="AF66" s="822"/>
      <c r="AG66" s="822"/>
      <c r="AH66" s="822"/>
      <c r="AI66" s="822"/>
      <c r="AJ66" s="822"/>
      <c r="AK66" s="958"/>
      <c r="AL66" s="958"/>
      <c r="AM66" s="958"/>
      <c r="AN66" s="958"/>
      <c r="AO66" s="958"/>
      <c r="AP66" s="958"/>
      <c r="AQ66" s="1355"/>
      <c r="AR66" s="1356"/>
      <c r="AS66" s="1356"/>
      <c r="AT66" s="1356"/>
      <c r="AU66" s="1356"/>
      <c r="AV66" s="1356"/>
      <c r="AW66" s="1356"/>
      <c r="AX66" s="1356"/>
      <c r="AY66" s="1356"/>
      <c r="AZ66" s="1356"/>
      <c r="BA66" s="1356"/>
      <c r="BB66" s="1356"/>
      <c r="BC66" s="1356"/>
      <c r="BD66" s="1356"/>
      <c r="BE66" s="1356"/>
      <c r="BF66" s="1356"/>
      <c r="BG66" s="1356"/>
      <c r="BH66" s="1356"/>
      <c r="BI66" s="1356"/>
      <c r="BJ66" s="1356"/>
      <c r="BK66" s="1356"/>
      <c r="BL66" s="1357"/>
      <c r="BM66" s="802"/>
      <c r="BN66" s="583"/>
    </row>
    <row r="67" spans="1:127" ht="20.100000000000001" customHeight="1" x14ac:dyDescent="0.15">
      <c r="A67" s="801"/>
      <c r="B67" s="959"/>
      <c r="C67" s="959"/>
      <c r="D67" s="960"/>
      <c r="E67" s="960"/>
      <c r="F67" s="960"/>
      <c r="G67" s="960"/>
      <c r="H67" s="960"/>
      <c r="I67" s="960"/>
      <c r="J67" s="960"/>
      <c r="K67" s="960"/>
      <c r="L67" s="960"/>
      <c r="M67" s="960"/>
      <c r="N67" s="960"/>
      <c r="O67" s="960"/>
      <c r="P67" s="960"/>
      <c r="Q67" s="960"/>
      <c r="R67" s="960"/>
      <c r="S67" s="960"/>
      <c r="T67" s="960"/>
      <c r="U67" s="960"/>
      <c r="V67" s="960"/>
      <c r="W67" s="960"/>
      <c r="X67" s="960"/>
      <c r="Y67" s="960"/>
      <c r="Z67" s="960"/>
      <c r="AA67" s="960"/>
      <c r="AB67" s="960"/>
      <c r="AC67" s="960"/>
      <c r="AD67" s="960"/>
      <c r="AE67" s="960"/>
      <c r="AF67" s="960"/>
      <c r="AG67" s="960"/>
      <c r="AH67" s="960"/>
      <c r="AI67" s="960"/>
      <c r="AJ67" s="960"/>
      <c r="AK67" s="960"/>
      <c r="AL67" s="960"/>
      <c r="AM67" s="960"/>
      <c r="AN67" s="960"/>
      <c r="AO67" s="960"/>
      <c r="AP67" s="960"/>
      <c r="AQ67" s="960"/>
      <c r="AR67" s="960"/>
      <c r="AS67" s="960"/>
      <c r="AT67" s="960"/>
      <c r="AU67" s="960"/>
      <c r="AV67" s="960"/>
      <c r="AW67" s="960"/>
      <c r="AX67" s="960"/>
      <c r="AY67" s="960"/>
      <c r="AZ67" s="960"/>
      <c r="BA67" s="960"/>
      <c r="BB67" s="960"/>
      <c r="BC67" s="960"/>
      <c r="BD67" s="960"/>
      <c r="BE67" s="960"/>
      <c r="BF67" s="960"/>
      <c r="BG67" s="960"/>
      <c r="BH67" s="960"/>
      <c r="BI67" s="960"/>
      <c r="BJ67" s="960"/>
      <c r="BK67" s="960"/>
      <c r="BL67" s="803"/>
      <c r="BM67" s="802"/>
      <c r="BN67" s="583"/>
    </row>
    <row r="68" spans="1:127" ht="20.100000000000001" customHeight="1" x14ac:dyDescent="0.15">
      <c r="A68" s="801"/>
      <c r="B68" s="803" t="s">
        <v>618</v>
      </c>
      <c r="C68" s="803"/>
      <c r="D68" s="960"/>
      <c r="E68" s="960"/>
      <c r="F68" s="960"/>
      <c r="G68" s="960"/>
      <c r="H68" s="960"/>
      <c r="I68" s="960"/>
      <c r="J68" s="960"/>
      <c r="K68" s="960"/>
      <c r="L68" s="960"/>
      <c r="M68" s="960"/>
      <c r="N68" s="960"/>
      <c r="O68" s="960"/>
      <c r="P68" s="960"/>
      <c r="Q68" s="960"/>
      <c r="R68" s="960"/>
      <c r="S68" s="960"/>
      <c r="T68" s="960"/>
      <c r="U68" s="960"/>
      <c r="V68" s="960"/>
      <c r="W68" s="960"/>
      <c r="X68" s="960"/>
      <c r="Y68" s="960"/>
      <c r="Z68" s="960"/>
      <c r="AA68" s="960"/>
      <c r="AB68" s="960"/>
      <c r="AC68" s="960"/>
      <c r="AD68" s="960"/>
      <c r="AE68" s="960"/>
      <c r="AF68" s="960"/>
      <c r="AG68" s="960"/>
      <c r="AH68" s="960"/>
      <c r="AI68" s="960"/>
      <c r="AJ68" s="960"/>
      <c r="AK68" s="960"/>
      <c r="AL68" s="960"/>
      <c r="AM68" s="960"/>
      <c r="AN68" s="960"/>
      <c r="AO68" s="960"/>
      <c r="AP68" s="960"/>
      <c r="AQ68" s="960"/>
      <c r="AR68" s="960"/>
      <c r="AS68" s="960"/>
      <c r="AT68" s="960"/>
      <c r="AU68" s="960"/>
      <c r="AV68" s="960"/>
      <c r="AW68" s="960"/>
      <c r="AX68" s="960"/>
      <c r="AY68" s="960"/>
      <c r="AZ68" s="960"/>
      <c r="BA68" s="960"/>
      <c r="BB68" s="960"/>
      <c r="BC68" s="960"/>
      <c r="BD68" s="960"/>
      <c r="BE68" s="960"/>
      <c r="BF68" s="960"/>
      <c r="BG68" s="960"/>
      <c r="BH68" s="960"/>
      <c r="BI68" s="960"/>
      <c r="BJ68" s="960"/>
      <c r="BK68" s="960"/>
      <c r="BL68" s="803"/>
      <c r="BM68" s="802"/>
      <c r="BN68" s="583"/>
    </row>
    <row r="69" spans="1:127" ht="20.100000000000001" customHeight="1" x14ac:dyDescent="0.15">
      <c r="A69" s="801"/>
      <c r="B69" s="809"/>
      <c r="C69" s="809" t="s">
        <v>619</v>
      </c>
      <c r="D69" s="960"/>
      <c r="E69" s="960"/>
      <c r="F69" s="960"/>
      <c r="G69" s="960"/>
      <c r="H69" s="960"/>
      <c r="I69" s="960"/>
      <c r="J69" s="960"/>
      <c r="K69" s="960"/>
      <c r="L69" s="960"/>
      <c r="M69" s="960"/>
      <c r="N69" s="960"/>
      <c r="O69" s="960"/>
      <c r="P69" s="960"/>
      <c r="Q69" s="960"/>
      <c r="R69" s="960"/>
      <c r="S69" s="960"/>
      <c r="T69" s="960"/>
      <c r="U69" s="960"/>
      <c r="V69" s="960"/>
      <c r="W69" s="960"/>
      <c r="X69" s="960"/>
      <c r="Y69" s="960"/>
      <c r="Z69" s="960"/>
      <c r="AA69" s="960"/>
      <c r="AB69" s="960"/>
      <c r="AC69" s="960"/>
      <c r="AD69" s="960"/>
      <c r="AE69" s="960"/>
      <c r="AF69" s="960"/>
      <c r="AG69" s="960"/>
      <c r="AH69" s="960"/>
      <c r="AI69" s="960"/>
      <c r="AJ69" s="960"/>
      <c r="AK69" s="960"/>
      <c r="AL69" s="960"/>
      <c r="AM69" s="960"/>
      <c r="AN69" s="960"/>
      <c r="AO69" s="960"/>
      <c r="AP69" s="960"/>
      <c r="AQ69" s="960"/>
      <c r="AR69" s="960"/>
      <c r="AS69" s="960"/>
      <c r="AT69" s="960"/>
      <c r="AU69" s="960"/>
      <c r="AV69" s="960"/>
      <c r="AW69" s="960"/>
      <c r="AX69" s="960"/>
      <c r="AY69" s="960"/>
      <c r="AZ69" s="960"/>
      <c r="BA69" s="960"/>
      <c r="BB69" s="960"/>
      <c r="BC69" s="960"/>
      <c r="BD69" s="960"/>
      <c r="BE69" s="960"/>
      <c r="BF69" s="960"/>
      <c r="BG69" s="960"/>
      <c r="BH69" s="960"/>
      <c r="BI69" s="960"/>
      <c r="BJ69" s="960"/>
      <c r="BK69" s="960"/>
      <c r="BL69" s="803"/>
      <c r="BM69" s="802"/>
      <c r="BN69" s="583"/>
    </row>
    <row r="70" spans="1:127" ht="20.100000000000001" customHeight="1" x14ac:dyDescent="0.15">
      <c r="A70" s="801"/>
      <c r="B70" s="809"/>
      <c r="C70" s="809" t="s">
        <v>620</v>
      </c>
      <c r="D70" s="960"/>
      <c r="E70" s="960"/>
      <c r="F70" s="960"/>
      <c r="G70" s="960"/>
      <c r="H70" s="960"/>
      <c r="I70" s="960"/>
      <c r="J70" s="960"/>
      <c r="K70" s="960"/>
      <c r="L70" s="960"/>
      <c r="M70" s="960"/>
      <c r="N70" s="960"/>
      <c r="O70" s="960"/>
      <c r="P70" s="960"/>
      <c r="Q70" s="960"/>
      <c r="R70" s="960"/>
      <c r="S70" s="960"/>
      <c r="T70" s="960"/>
      <c r="U70" s="960"/>
      <c r="V70" s="960"/>
      <c r="W70" s="960"/>
      <c r="X70" s="960"/>
      <c r="Y70" s="960"/>
      <c r="Z70" s="960"/>
      <c r="AA70" s="960"/>
      <c r="AB70" s="960"/>
      <c r="AC70" s="960"/>
      <c r="AD70" s="960"/>
      <c r="AE70" s="960"/>
      <c r="AF70" s="960"/>
      <c r="AG70" s="960"/>
      <c r="AH70" s="960"/>
      <c r="AI70" s="960"/>
      <c r="AJ70" s="960"/>
      <c r="AK70" s="960"/>
      <c r="AL70" s="960"/>
      <c r="AM70" s="960"/>
      <c r="AN70" s="960"/>
      <c r="AO70" s="960"/>
      <c r="AP70" s="960"/>
      <c r="AQ70" s="960"/>
      <c r="AR70" s="960"/>
      <c r="AS70" s="960"/>
      <c r="AT70" s="960"/>
      <c r="AU70" s="960"/>
      <c r="AV70" s="960"/>
      <c r="AW70" s="960"/>
      <c r="AX70" s="960"/>
      <c r="AY70" s="960"/>
      <c r="AZ70" s="960"/>
      <c r="BA70" s="960"/>
      <c r="BB70" s="960"/>
      <c r="BC70" s="960"/>
      <c r="BD70" s="960"/>
      <c r="BE70" s="960"/>
      <c r="BF70" s="960"/>
      <c r="BG70" s="960"/>
      <c r="BH70" s="960"/>
      <c r="BI70" s="960"/>
      <c r="BJ70" s="960"/>
      <c r="BK70" s="960"/>
      <c r="BL70" s="803"/>
      <c r="BM70" s="802"/>
      <c r="BN70" s="583"/>
    </row>
    <row r="71" spans="1:127" ht="20.100000000000001" customHeight="1" x14ac:dyDescent="0.15">
      <c r="A71" s="801"/>
      <c r="B71" s="809"/>
      <c r="C71" s="809" t="s">
        <v>621</v>
      </c>
      <c r="D71" s="960"/>
      <c r="E71" s="960"/>
      <c r="F71" s="960"/>
      <c r="G71" s="960"/>
      <c r="H71" s="960"/>
      <c r="I71" s="960"/>
      <c r="J71" s="960"/>
      <c r="K71" s="960"/>
      <c r="L71" s="960"/>
      <c r="M71" s="960"/>
      <c r="N71" s="960"/>
      <c r="O71" s="960"/>
      <c r="P71" s="960"/>
      <c r="Q71" s="960"/>
      <c r="R71" s="960"/>
      <c r="S71" s="960"/>
      <c r="T71" s="960"/>
      <c r="U71" s="960"/>
      <c r="V71" s="960"/>
      <c r="W71" s="960"/>
      <c r="X71" s="960"/>
      <c r="Y71" s="960"/>
      <c r="Z71" s="960"/>
      <c r="AA71" s="960"/>
      <c r="AB71" s="960"/>
      <c r="AC71" s="960"/>
      <c r="AD71" s="960"/>
      <c r="AE71" s="960"/>
      <c r="AF71" s="960"/>
      <c r="AG71" s="960"/>
      <c r="AH71" s="960"/>
      <c r="AI71" s="960"/>
      <c r="AJ71" s="960"/>
      <c r="AK71" s="960"/>
      <c r="AL71" s="960"/>
      <c r="AM71" s="960"/>
      <c r="AN71" s="960"/>
      <c r="AO71" s="960"/>
      <c r="AP71" s="960"/>
      <c r="AQ71" s="960"/>
      <c r="AR71" s="960"/>
      <c r="AS71" s="960"/>
      <c r="AT71" s="960"/>
      <c r="AU71" s="960"/>
      <c r="AV71" s="960"/>
      <c r="AW71" s="960"/>
      <c r="AX71" s="960"/>
      <c r="AY71" s="960"/>
      <c r="AZ71" s="960"/>
      <c r="BA71" s="960"/>
      <c r="BB71" s="960"/>
      <c r="BC71" s="960"/>
      <c r="BD71" s="960"/>
      <c r="BE71" s="960"/>
      <c r="BF71" s="960"/>
      <c r="BG71" s="960"/>
      <c r="BH71" s="960"/>
      <c r="BI71" s="960"/>
      <c r="BJ71" s="960"/>
      <c r="BK71" s="960"/>
      <c r="BL71" s="960"/>
      <c r="BM71" s="802"/>
      <c r="BN71" s="583"/>
    </row>
    <row r="72" spans="1:127" ht="20.100000000000001" customHeight="1" thickBot="1" x14ac:dyDescent="0.2">
      <c r="A72" s="848"/>
      <c r="B72" s="961"/>
      <c r="C72" s="961"/>
      <c r="D72" s="961"/>
      <c r="E72" s="961"/>
      <c r="F72" s="961"/>
      <c r="G72" s="961"/>
      <c r="H72" s="961"/>
      <c r="I72" s="961"/>
      <c r="J72" s="961"/>
      <c r="K72" s="961"/>
      <c r="L72" s="961"/>
      <c r="M72" s="961"/>
      <c r="N72" s="961"/>
      <c r="O72" s="961"/>
      <c r="P72" s="961"/>
      <c r="Q72" s="961"/>
      <c r="R72" s="961"/>
      <c r="S72" s="961"/>
      <c r="T72" s="961"/>
      <c r="U72" s="961"/>
      <c r="V72" s="961"/>
      <c r="W72" s="961"/>
      <c r="X72" s="961"/>
      <c r="Y72" s="961"/>
      <c r="Z72" s="961"/>
      <c r="AA72" s="961"/>
      <c r="AB72" s="961"/>
      <c r="AC72" s="961"/>
      <c r="AD72" s="961"/>
      <c r="AE72" s="961"/>
      <c r="AF72" s="961"/>
      <c r="AG72" s="961"/>
      <c r="AH72" s="961"/>
      <c r="AI72" s="961"/>
      <c r="AJ72" s="961"/>
      <c r="AK72" s="961"/>
      <c r="AL72" s="961"/>
      <c r="AM72" s="961"/>
      <c r="AN72" s="961"/>
      <c r="AO72" s="961"/>
      <c r="AP72" s="961"/>
      <c r="AQ72" s="961"/>
      <c r="AR72" s="961"/>
      <c r="AS72" s="961"/>
      <c r="AT72" s="961"/>
      <c r="AU72" s="961"/>
      <c r="AV72" s="961"/>
      <c r="AW72" s="961"/>
      <c r="AX72" s="961"/>
      <c r="AY72" s="961"/>
      <c r="AZ72" s="961"/>
      <c r="BA72" s="961"/>
      <c r="BB72" s="961"/>
      <c r="BC72" s="961"/>
      <c r="BD72" s="961"/>
      <c r="BE72" s="961"/>
      <c r="BF72" s="961"/>
      <c r="BG72" s="961"/>
      <c r="BH72" s="961"/>
      <c r="BI72" s="961"/>
      <c r="BJ72" s="961"/>
      <c r="BK72" s="961"/>
      <c r="BL72" s="961"/>
      <c r="BM72" s="850"/>
      <c r="BN72" s="583"/>
    </row>
    <row r="73" spans="1:127" ht="18.600000000000001" customHeight="1" x14ac:dyDescent="0.15">
      <c r="A73" s="593"/>
      <c r="B73" s="643"/>
      <c r="C73" s="643"/>
      <c r="D73" s="643"/>
      <c r="E73" s="643"/>
      <c r="F73" s="643"/>
      <c r="G73" s="643"/>
      <c r="H73" s="643"/>
      <c r="I73" s="643"/>
      <c r="J73" s="643"/>
      <c r="K73" s="643"/>
      <c r="L73" s="643"/>
      <c r="M73" s="643"/>
      <c r="N73" s="643"/>
      <c r="O73" s="643"/>
      <c r="P73" s="643"/>
      <c r="Q73" s="643"/>
      <c r="R73" s="643"/>
      <c r="S73" s="643"/>
      <c r="T73" s="643"/>
      <c r="U73" s="643"/>
      <c r="V73" s="643"/>
      <c r="W73" s="643"/>
      <c r="X73" s="643"/>
      <c r="Y73" s="643"/>
      <c r="Z73" s="643"/>
      <c r="AA73" s="643"/>
      <c r="AB73" s="643"/>
      <c r="AC73" s="643"/>
      <c r="AD73" s="643"/>
      <c r="AE73" s="643"/>
      <c r="AF73" s="643"/>
      <c r="AG73" s="643"/>
      <c r="AH73" s="643"/>
      <c r="AI73" s="643"/>
      <c r="AJ73" s="643"/>
      <c r="AK73" s="643"/>
      <c r="AL73" s="643"/>
      <c r="AM73" s="643"/>
      <c r="AN73" s="643"/>
      <c r="AO73" s="643"/>
      <c r="AP73" s="643"/>
      <c r="AQ73" s="643"/>
      <c r="AR73" s="643"/>
      <c r="AS73" s="643"/>
      <c r="AT73" s="643"/>
      <c r="AU73" s="643"/>
      <c r="AV73" s="643"/>
      <c r="AW73" s="643"/>
      <c r="AX73" s="643"/>
      <c r="AY73" s="643"/>
      <c r="AZ73" s="643"/>
      <c r="BA73" s="643"/>
      <c r="BB73" s="643"/>
      <c r="BC73" s="643"/>
      <c r="BD73" s="643"/>
      <c r="BE73" s="643"/>
      <c r="BF73" s="643"/>
      <c r="BG73" s="643"/>
      <c r="BH73" s="643"/>
      <c r="BI73" s="643"/>
      <c r="BJ73" s="643"/>
      <c r="BK73" s="643"/>
      <c r="BL73" s="643"/>
      <c r="BM73" s="593"/>
      <c r="BN73" s="583"/>
    </row>
    <row r="74" spans="1:127" ht="18.600000000000001" customHeight="1" x14ac:dyDescent="0.15">
      <c r="A74"/>
      <c r="B74"/>
      <c r="C74"/>
      <c r="D74"/>
      <c r="E74"/>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BM74" s="593"/>
      <c r="BN74" s="583"/>
    </row>
    <row r="75" spans="1:127" ht="18.600000000000001" customHeight="1" x14ac:dyDescent="0.15">
      <c r="BI75" s="583"/>
      <c r="DV75" s="593"/>
      <c r="DW75" s="583"/>
    </row>
    <row r="76" spans="1:127" ht="18.600000000000001" customHeight="1" x14ac:dyDescent="0.15">
      <c r="BI76" s="583"/>
      <c r="DV76" s="593"/>
      <c r="DW76" s="583"/>
    </row>
    <row r="77" spans="1:127" ht="18.600000000000001" customHeight="1" x14ac:dyDescent="0.15">
      <c r="BI77" s="583"/>
      <c r="DV77" s="593"/>
      <c r="DW77" s="583"/>
    </row>
    <row r="78" spans="1:127" ht="18.600000000000001" customHeight="1" x14ac:dyDescent="0.15">
      <c r="BI78" s="583"/>
      <c r="DV78" s="593"/>
      <c r="DW78" s="583"/>
    </row>
    <row r="79" spans="1:127" ht="18.600000000000001" customHeight="1" x14ac:dyDescent="0.15">
      <c r="BI79" s="583"/>
      <c r="DV79" s="593"/>
      <c r="DW79" s="583"/>
    </row>
    <row r="80" spans="1:127" ht="18.600000000000001" customHeight="1" x14ac:dyDescent="0.15">
      <c r="BI80" s="583"/>
      <c r="DW80" s="583"/>
    </row>
    <row r="81" spans="61:127" ht="18.600000000000001" customHeight="1" x14ac:dyDescent="0.15">
      <c r="BI81" s="583"/>
      <c r="DW81" s="583"/>
    </row>
    <row r="82" spans="61:127" x14ac:dyDescent="0.15">
      <c r="BI82" s="583"/>
      <c r="DW82" s="593"/>
    </row>
    <row r="83" spans="61:127" x14ac:dyDescent="0.15">
      <c r="BI83" s="583"/>
      <c r="DW83" s="593"/>
    </row>
    <row r="84" spans="61:127" x14ac:dyDescent="0.15">
      <c r="BI84" s="583"/>
      <c r="DW84" s="593"/>
    </row>
    <row r="85" spans="61:127" x14ac:dyDescent="0.15">
      <c r="BI85" s="583"/>
      <c r="DW85" s="593"/>
    </row>
    <row r="86" spans="61:127" x14ac:dyDescent="0.15">
      <c r="BI86" s="583"/>
      <c r="DW86" s="593"/>
    </row>
    <row r="87" spans="61:127" x14ac:dyDescent="0.15">
      <c r="BI87" s="583"/>
      <c r="DW87" s="593"/>
    </row>
    <row r="88" spans="61:127" x14ac:dyDescent="0.15">
      <c r="BI88" s="583"/>
      <c r="DW88" s="593"/>
    </row>
  </sheetData>
  <sheetProtection password="E12F" sheet="1" objects="1" scenarios="1"/>
  <mergeCells count="115">
    <mergeCell ref="A18:BM18"/>
    <mergeCell ref="AQ19:BI19"/>
    <mergeCell ref="AQ20:BI20"/>
    <mergeCell ref="AQ16:BI16"/>
    <mergeCell ref="AQ15:BI15"/>
    <mergeCell ref="BB13:BI13"/>
    <mergeCell ref="AG1:AH1"/>
    <mergeCell ref="A7:BM7"/>
    <mergeCell ref="AQ8:BL8"/>
    <mergeCell ref="AQ9:BI9"/>
    <mergeCell ref="A11:BM11"/>
    <mergeCell ref="AQ12:BI12"/>
    <mergeCell ref="AQ13:AX13"/>
    <mergeCell ref="AQ14:BI14"/>
    <mergeCell ref="A1:E1"/>
    <mergeCell ref="F1:K1"/>
    <mergeCell ref="BC2:BM2"/>
    <mergeCell ref="BK3:BL3"/>
    <mergeCell ref="A4:BM4"/>
    <mergeCell ref="AQ6:AS6"/>
    <mergeCell ref="AZ6:BL6"/>
    <mergeCell ref="AZ3:BJ3"/>
    <mergeCell ref="BI1:BM1"/>
    <mergeCell ref="BC23:BL23"/>
    <mergeCell ref="BC24:BL25"/>
    <mergeCell ref="AS23:BB23"/>
    <mergeCell ref="AS24:BB25"/>
    <mergeCell ref="Y26:AF26"/>
    <mergeCell ref="B19:C39"/>
    <mergeCell ref="E23:N23"/>
    <mergeCell ref="D33:BL33"/>
    <mergeCell ref="AQ22:BJ22"/>
    <mergeCell ref="E24:N25"/>
    <mergeCell ref="O23:X23"/>
    <mergeCell ref="D36:K36"/>
    <mergeCell ref="D35:I35"/>
    <mergeCell ref="L36:BL36"/>
    <mergeCell ref="AS27:AZ27"/>
    <mergeCell ref="AS26:AZ26"/>
    <mergeCell ref="AI23:AR23"/>
    <mergeCell ref="AI24:AR25"/>
    <mergeCell ref="Y23:AH23"/>
    <mergeCell ref="Y24:AH25"/>
    <mergeCell ref="AI27:AP27"/>
    <mergeCell ref="AI26:AP26"/>
    <mergeCell ref="AQ40:BL40"/>
    <mergeCell ref="AQ41:BI41"/>
    <mergeCell ref="AQ42:BI42"/>
    <mergeCell ref="AQ43:BI43"/>
    <mergeCell ref="AQ45:AX45"/>
    <mergeCell ref="BB45:BI45"/>
    <mergeCell ref="P32:V32"/>
    <mergeCell ref="Y27:AF27"/>
    <mergeCell ref="D34:H34"/>
    <mergeCell ref="I34:K34"/>
    <mergeCell ref="L34:T34"/>
    <mergeCell ref="BC31:BJ31"/>
    <mergeCell ref="BC30:BJ30"/>
    <mergeCell ref="BC29:BJ29"/>
    <mergeCell ref="BD44:BI44"/>
    <mergeCell ref="Y30:AF30"/>
    <mergeCell ref="Y29:AF29"/>
    <mergeCell ref="Y28:AF28"/>
    <mergeCell ref="AS44:AX44"/>
    <mergeCell ref="AI29:AP29"/>
    <mergeCell ref="AI28:AP28"/>
    <mergeCell ref="D37:K37"/>
    <mergeCell ref="L37:BL37"/>
    <mergeCell ref="AQ61:BL61"/>
    <mergeCell ref="AQ62:BL63"/>
    <mergeCell ref="AQ64:BI64"/>
    <mergeCell ref="BJ64:BL64"/>
    <mergeCell ref="BJ65:BL65"/>
    <mergeCell ref="AQ49:AX49"/>
    <mergeCell ref="AQ60:BL60"/>
    <mergeCell ref="AQ65:AR65"/>
    <mergeCell ref="BB59:BI59"/>
    <mergeCell ref="AS65:AW65"/>
    <mergeCell ref="AY65:BI65"/>
    <mergeCell ref="AZ58:BI58"/>
    <mergeCell ref="AQ54:BL54"/>
    <mergeCell ref="AX53:BB53"/>
    <mergeCell ref="BE53:BG53"/>
    <mergeCell ref="AQ55:BL55"/>
    <mergeCell ref="AQ56:BL56"/>
    <mergeCell ref="AQ57:BL57"/>
    <mergeCell ref="AQ59:AX59"/>
    <mergeCell ref="BC49:BI49"/>
    <mergeCell ref="AQ50:BI50"/>
    <mergeCell ref="AQ51:BL51"/>
    <mergeCell ref="AY52:BI52"/>
    <mergeCell ref="AQ46:AX46"/>
    <mergeCell ref="BB46:BI46"/>
    <mergeCell ref="AQ66:BL66"/>
    <mergeCell ref="B40:C66"/>
    <mergeCell ref="AQ47:BI47"/>
    <mergeCell ref="AQ48:BI48"/>
    <mergeCell ref="O24:X25"/>
    <mergeCell ref="BC28:BJ28"/>
    <mergeCell ref="BC27:BJ27"/>
    <mergeCell ref="BC26:BJ26"/>
    <mergeCell ref="AS30:AZ30"/>
    <mergeCell ref="E30:L30"/>
    <mergeCell ref="E29:L29"/>
    <mergeCell ref="E28:L28"/>
    <mergeCell ref="E27:L27"/>
    <mergeCell ref="E26:L26"/>
    <mergeCell ref="O30:V30"/>
    <mergeCell ref="O29:V29"/>
    <mergeCell ref="O28:V28"/>
    <mergeCell ref="O27:V27"/>
    <mergeCell ref="O26:V26"/>
    <mergeCell ref="AS29:AZ29"/>
    <mergeCell ref="AS28:AZ28"/>
    <mergeCell ref="AI30:AP30"/>
  </mergeCells>
  <phoneticPr fontId="2"/>
  <conditionalFormatting sqref="AQ12:BI12 AQ13:AX13 BB13:BI13 AQ14:BI16">
    <cfRule type="containsBlanks" dxfId="97" priority="8">
      <formula>LEN(TRIM(AQ12))=0</formula>
    </cfRule>
  </conditionalFormatting>
  <conditionalFormatting sqref="AQ52:BL53">
    <cfRule type="expression" dxfId="96" priority="3">
      <formula>$AQ$51="無"</formula>
    </cfRule>
  </conditionalFormatting>
  <dataValidations count="3">
    <dataValidation type="list" allowBlank="1" showInputMessage="1" showErrorMessage="1" sqref="AQ57:BL57" xr:uid="{00000000-0002-0000-0700-000000000000}">
      <formula1>"有,無"</formula1>
    </dataValidation>
    <dataValidation type="list" allowBlank="1" showInputMessage="1" sqref="AQ56:BL56" xr:uid="{00000000-0002-0000-0700-000001000000}">
      <formula1>"%抑制,その他（　　　　　）"</formula1>
    </dataValidation>
    <dataValidation type="list" allowBlank="1" showInputMessage="1" showErrorMessage="1" sqref="AQ55:BL55" xr:uid="{00000000-0002-0000-0700-000002000000}">
      <formula1>"電圧制御方式,電流制御方式"</formula1>
    </dataValidation>
  </dataValidations>
  <hyperlinks>
    <hyperlink ref="A1" location="はじめに!A1" display="＜はじめにへ" xr:uid="{00000000-0004-0000-0700-000000000000}"/>
    <hyperlink ref="A1:E1" location="入力シート!Print_Area" display="＜入力シートへ" xr:uid="{00000000-0004-0000-0700-000001000000}"/>
    <hyperlink ref="BI1:BM1" location="'おわりに '!A1" display="おわりにへ＞" xr:uid="{00000000-0004-0000-0700-000002000000}"/>
  </hyperlinks>
  <pageMargins left="0.64" right="0.3" top="0.42" bottom="0.38" header="0.32" footer="0.28999999999999998"/>
  <pageSetup paperSize="9" scale="60" orientation="portrait"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2" id="{51524F7B-02F0-4D46-8C56-8B4BF45038AD}">
            <xm:f>入力シート!$E$51="無"</xm:f>
            <x14:dxf>
              <fill>
                <patternFill>
                  <bgColor theme="0" tint="-0.24994659260841701"/>
                </patternFill>
              </fill>
            </x14:dxf>
          </x14:cfRule>
          <xm:sqref>AQ52:BL53</xm:sqref>
        </x14:conditionalFormatting>
        <x14:conditionalFormatting xmlns:xm="http://schemas.microsoft.com/office/excel/2006/main">
          <x14:cfRule type="expression" priority="1" id="{EC03B432-2656-4A04-AF0F-28793AEBECF3}">
            <xm:f>AND(はじめに!$AV$53&lt;&gt;"はい",はじめに!$AV$66&lt;&gt;"はい")</xm:f>
            <x14:dxf>
              <fill>
                <patternFill>
                  <bgColor theme="0" tint="-0.24994659260841701"/>
                </patternFill>
              </fill>
            </x14:dxf>
          </x14:cfRule>
          <xm:sqref>A2:BM72</xm:sqref>
        </x14:conditionalFormatting>
        <x14:conditionalFormatting xmlns:xm="http://schemas.microsoft.com/office/excel/2006/main">
          <x14:cfRule type="expression" priority="6" id="{B9EDC22A-E15A-49DF-B8CD-5B071AEF620D}">
            <xm:f>AND(はじめに!$AV$66="はい",AQ12="")</xm:f>
            <x14:dxf>
              <fill>
                <patternFill>
                  <bgColor rgb="FFFFFF00"/>
                </patternFill>
              </fill>
            </x14:dxf>
          </x14:cfRule>
          <xm:sqref>AQ12:BI12 AQ13:AX13 BB13:BI13 AQ14:BI16</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pageSetUpPr fitToPage="1"/>
  </sheetPr>
  <dimension ref="A1:DV98"/>
  <sheetViews>
    <sheetView showGridLines="0" view="pageBreakPreview" zoomScale="80" zoomScaleNormal="80" zoomScaleSheetLayoutView="80" workbookViewId="0">
      <pane ySplit="1" topLeftCell="A2" activePane="bottomLeft" state="frozen"/>
      <selection pane="bottomLeft" sqref="A1:E1"/>
    </sheetView>
  </sheetViews>
  <sheetFormatPr defaultRowHeight="13.5" x14ac:dyDescent="0.15"/>
  <cols>
    <col min="1" max="51" width="2" style="373" customWidth="1"/>
    <col min="52" max="67" width="2" customWidth="1"/>
    <col min="68" max="70" width="8.75" hidden="1" customWidth="1"/>
    <col min="71" max="143" width="2" customWidth="1"/>
  </cols>
  <sheetData>
    <row r="1" spans="1:126" ht="20.100000000000001" customHeight="1" x14ac:dyDescent="0.15">
      <c r="A1" s="1211" t="s">
        <v>164</v>
      </c>
      <c r="B1" s="1211"/>
      <c r="C1" s="1211"/>
      <c r="D1" s="1211"/>
      <c r="E1" s="1211"/>
      <c r="F1" s="1473"/>
      <c r="G1" s="1473"/>
      <c r="H1" s="1473"/>
      <c r="I1" s="1473"/>
      <c r="J1" s="1473"/>
      <c r="K1" s="1473"/>
      <c r="L1" s="342"/>
      <c r="M1" s="362"/>
      <c r="O1" s="342"/>
      <c r="P1" s="374"/>
      <c r="Q1" s="342"/>
      <c r="R1" s="342"/>
      <c r="S1" s="342"/>
      <c r="T1" s="342"/>
      <c r="V1" s="374"/>
      <c r="W1" s="374"/>
      <c r="X1" s="375"/>
      <c r="Y1" s="375"/>
      <c r="Z1" s="375"/>
      <c r="AA1" s="375"/>
      <c r="AB1" s="376"/>
      <c r="AC1" s="377"/>
      <c r="AD1" s="377"/>
      <c r="AE1" s="377"/>
      <c r="AF1" s="368" t="s">
        <v>1310</v>
      </c>
      <c r="AG1" s="1506">
        <f>IF(AND(はじめに!$AV$66="はい",OR(入力シート!E78=2,入力シート!E78=3)),SUM(BR12:BR17),0)</f>
        <v>0</v>
      </c>
      <c r="AH1" s="1506"/>
      <c r="AI1" s="374" t="s">
        <v>1309</v>
      </c>
      <c r="AJ1" s="377"/>
      <c r="AK1" s="378"/>
      <c r="AL1" s="378"/>
      <c r="AM1" s="378"/>
      <c r="AN1" s="376"/>
      <c r="BH1" s="583"/>
      <c r="BI1" s="1482" t="s">
        <v>165</v>
      </c>
      <c r="BJ1" s="1482"/>
      <c r="BK1" s="1482"/>
      <c r="BL1" s="1482"/>
      <c r="BM1" s="1482"/>
      <c r="BN1" s="583"/>
      <c r="BO1" s="583"/>
      <c r="BP1" s="583"/>
      <c r="BQ1" s="583"/>
      <c r="BR1" s="583"/>
      <c r="BS1" s="583"/>
      <c r="BT1" s="583"/>
      <c r="BU1" s="583"/>
      <c r="BV1" s="583"/>
      <c r="BW1" s="583"/>
      <c r="BX1" s="583"/>
      <c r="BY1" s="583"/>
      <c r="BZ1" s="583"/>
      <c r="CA1" s="583"/>
      <c r="CB1" s="583"/>
      <c r="CC1" s="583"/>
      <c r="CD1" s="583"/>
      <c r="CE1" s="583"/>
      <c r="CF1" s="583"/>
      <c r="CG1" s="583"/>
      <c r="CH1" s="583"/>
      <c r="CI1" s="583"/>
      <c r="CJ1" s="583"/>
      <c r="CK1" s="583"/>
      <c r="CL1" s="583"/>
      <c r="CM1" s="583"/>
      <c r="CN1" s="583"/>
      <c r="CO1" s="583"/>
      <c r="CP1" s="583"/>
      <c r="CQ1" s="583"/>
      <c r="CR1" s="583"/>
      <c r="CS1" s="583"/>
      <c r="CT1" s="583"/>
      <c r="CU1" s="583"/>
      <c r="CV1" s="583"/>
      <c r="CW1" s="583"/>
      <c r="CX1" s="583"/>
      <c r="CY1" s="583"/>
      <c r="CZ1" s="583"/>
      <c r="DA1" s="583"/>
      <c r="DB1" s="583"/>
      <c r="DC1" s="583"/>
      <c r="DD1" s="583"/>
      <c r="DE1" s="583"/>
      <c r="DF1" s="583"/>
      <c r="DG1" s="583"/>
      <c r="DH1" s="583"/>
      <c r="DI1" s="583"/>
      <c r="DJ1" s="583"/>
      <c r="DV1" s="583"/>
    </row>
    <row r="2" spans="1:126" ht="20.100000000000001" customHeight="1" thickBot="1" x14ac:dyDescent="0.2">
      <c r="A2" s="831"/>
      <c r="B2" s="831"/>
      <c r="C2" s="831"/>
      <c r="D2" s="831"/>
      <c r="E2" s="831"/>
      <c r="F2" s="831"/>
      <c r="G2" s="831"/>
      <c r="H2" s="831"/>
      <c r="I2" s="831"/>
      <c r="J2" s="831"/>
      <c r="K2" s="831"/>
      <c r="L2" s="831"/>
      <c r="M2" s="831"/>
      <c r="N2" s="831"/>
      <c r="O2" s="831"/>
      <c r="P2" s="831"/>
      <c r="Q2" s="831"/>
      <c r="R2" s="831"/>
      <c r="S2" s="831"/>
      <c r="T2" s="831"/>
      <c r="U2" s="831"/>
      <c r="V2" s="831"/>
      <c r="W2" s="831"/>
      <c r="X2" s="831"/>
      <c r="Y2" s="831"/>
      <c r="Z2" s="831"/>
      <c r="AA2" s="831"/>
      <c r="AB2" s="831"/>
      <c r="AC2" s="831"/>
      <c r="AD2" s="831"/>
      <c r="AE2" s="831"/>
      <c r="AF2" s="831"/>
      <c r="AG2" s="831"/>
      <c r="AH2" s="831"/>
      <c r="AI2" s="831"/>
      <c r="AJ2" s="831"/>
      <c r="AK2" s="831"/>
      <c r="AL2" s="831"/>
      <c r="AM2" s="831"/>
      <c r="AN2" s="831"/>
      <c r="AO2" s="831"/>
      <c r="AP2" s="831"/>
      <c r="AQ2" s="831"/>
      <c r="AR2" s="831"/>
      <c r="AS2" s="831"/>
      <c r="AT2" s="831"/>
      <c r="AU2" s="831"/>
      <c r="AV2" s="831"/>
      <c r="AW2" s="831"/>
      <c r="AX2" s="831"/>
      <c r="AY2" s="831"/>
      <c r="AZ2" s="831"/>
      <c r="BA2" s="831"/>
      <c r="BB2" s="831"/>
      <c r="BC2" s="1474" t="s">
        <v>551</v>
      </c>
      <c r="BD2" s="1474"/>
      <c r="BE2" s="1474"/>
      <c r="BF2" s="1474"/>
      <c r="BG2" s="1474"/>
      <c r="BH2" s="1474"/>
      <c r="BI2" s="1474"/>
      <c r="BJ2" s="1474"/>
      <c r="BK2" s="1474"/>
      <c r="BL2" s="1474"/>
      <c r="BM2" s="1474"/>
      <c r="BN2" s="583"/>
    </row>
    <row r="3" spans="1:126" ht="20.100000000000001" customHeight="1" x14ac:dyDescent="0.15">
      <c r="A3" s="851"/>
      <c r="B3" s="852"/>
      <c r="C3" s="852"/>
      <c r="D3" s="852"/>
      <c r="E3" s="852"/>
      <c r="F3" s="852"/>
      <c r="G3" s="852"/>
      <c r="H3" s="852"/>
      <c r="I3" s="852"/>
      <c r="J3" s="852"/>
      <c r="K3" s="852"/>
      <c r="L3" s="852"/>
      <c r="M3" s="852"/>
      <c r="N3" s="852"/>
      <c r="O3" s="852"/>
      <c r="P3" s="852"/>
      <c r="Q3" s="852"/>
      <c r="R3" s="852"/>
      <c r="S3" s="852"/>
      <c r="T3" s="852"/>
      <c r="U3" s="852"/>
      <c r="V3" s="852"/>
      <c r="W3" s="852"/>
      <c r="X3" s="852"/>
      <c r="Y3" s="852"/>
      <c r="Z3" s="852"/>
      <c r="AA3" s="852"/>
      <c r="AB3" s="852"/>
      <c r="AC3" s="852"/>
      <c r="AD3" s="852"/>
      <c r="AE3" s="852"/>
      <c r="AF3" s="852"/>
      <c r="AG3" s="852"/>
      <c r="AH3" s="852"/>
      <c r="AI3" s="852"/>
      <c r="AJ3" s="852"/>
      <c r="AK3" s="852"/>
      <c r="AL3" s="852"/>
      <c r="AM3" s="852"/>
      <c r="AN3" s="852"/>
      <c r="AO3" s="852"/>
      <c r="AP3" s="852"/>
      <c r="AQ3" s="852"/>
      <c r="AR3" s="852"/>
      <c r="AS3" s="852"/>
      <c r="AT3" s="852"/>
      <c r="AU3" s="852"/>
      <c r="AV3" s="852"/>
      <c r="AW3" s="852"/>
      <c r="AX3" s="852"/>
      <c r="AY3" s="852"/>
      <c r="AZ3" s="1507" t="str">
        <f>IF(入力シート!E10="","",入力シート!E10)</f>
        <v/>
      </c>
      <c r="BA3" s="1507"/>
      <c r="BB3" s="1507"/>
      <c r="BC3" s="1507"/>
      <c r="BD3" s="1507"/>
      <c r="BE3" s="1507"/>
      <c r="BF3" s="1507"/>
      <c r="BG3" s="1507"/>
      <c r="BH3" s="1507"/>
      <c r="BI3" s="1507"/>
      <c r="BJ3" s="1507"/>
      <c r="BK3" s="1507"/>
      <c r="BL3" s="1507"/>
      <c r="BM3" s="853"/>
      <c r="BN3" s="583"/>
    </row>
    <row r="4" spans="1:126" ht="20.100000000000001" customHeight="1" x14ac:dyDescent="0.15">
      <c r="A4" s="1476" t="s">
        <v>552</v>
      </c>
      <c r="B4" s="1477"/>
      <c r="C4" s="1477"/>
      <c r="D4" s="1477"/>
      <c r="E4" s="1477"/>
      <c r="F4" s="1477"/>
      <c r="G4" s="1477"/>
      <c r="H4" s="1477"/>
      <c r="I4" s="1477"/>
      <c r="J4" s="1477"/>
      <c r="K4" s="1477"/>
      <c r="L4" s="1477"/>
      <c r="M4" s="1477"/>
      <c r="N4" s="1477"/>
      <c r="O4" s="1477"/>
      <c r="P4" s="1477"/>
      <c r="Q4" s="1477"/>
      <c r="R4" s="1477"/>
      <c r="S4" s="1477"/>
      <c r="T4" s="1477"/>
      <c r="U4" s="1477"/>
      <c r="V4" s="1477"/>
      <c r="W4" s="1477"/>
      <c r="X4" s="1477"/>
      <c r="Y4" s="1477"/>
      <c r="Z4" s="1477"/>
      <c r="AA4" s="1477"/>
      <c r="AB4" s="1477"/>
      <c r="AC4" s="1477"/>
      <c r="AD4" s="1477"/>
      <c r="AE4" s="1477"/>
      <c r="AF4" s="1477"/>
      <c r="AG4" s="1477"/>
      <c r="AH4" s="1477"/>
      <c r="AI4" s="1477"/>
      <c r="AJ4" s="1477"/>
      <c r="AK4" s="1477"/>
      <c r="AL4" s="1477"/>
      <c r="AM4" s="1477"/>
      <c r="AN4" s="1477"/>
      <c r="AO4" s="1477"/>
      <c r="AP4" s="1477"/>
      <c r="AQ4" s="1477"/>
      <c r="AR4" s="1477"/>
      <c r="AS4" s="1477"/>
      <c r="AT4" s="1477"/>
      <c r="AU4" s="1477"/>
      <c r="AV4" s="1477"/>
      <c r="AW4" s="1477"/>
      <c r="AX4" s="1477"/>
      <c r="AY4" s="1477"/>
      <c r="AZ4" s="1477"/>
      <c r="BA4" s="1477"/>
      <c r="BB4" s="1477"/>
      <c r="BC4" s="1477"/>
      <c r="BD4" s="1477"/>
      <c r="BE4" s="1477"/>
      <c r="BF4" s="1477"/>
      <c r="BG4" s="1477"/>
      <c r="BH4" s="1477"/>
      <c r="BI4" s="1477"/>
      <c r="BJ4" s="1477"/>
      <c r="BK4" s="1477"/>
      <c r="BL4" s="1477"/>
      <c r="BM4" s="1478"/>
      <c r="BN4" s="583"/>
    </row>
    <row r="5" spans="1:126" ht="20.100000000000001" customHeight="1" x14ac:dyDescent="0.15">
      <c r="A5" s="801"/>
      <c r="B5" s="803"/>
      <c r="C5" s="803"/>
      <c r="D5" s="803"/>
      <c r="E5" s="803"/>
      <c r="F5" s="803"/>
      <c r="G5" s="803"/>
      <c r="H5" s="803"/>
      <c r="I5" s="803"/>
      <c r="J5" s="803"/>
      <c r="K5" s="803"/>
      <c r="L5" s="803"/>
      <c r="M5" s="803"/>
      <c r="N5" s="803"/>
      <c r="O5" s="803"/>
      <c r="P5" s="803"/>
      <c r="Q5" s="803"/>
      <c r="R5" s="803"/>
      <c r="S5" s="803"/>
      <c r="T5" s="803"/>
      <c r="U5" s="803"/>
      <c r="V5" s="803"/>
      <c r="W5" s="803"/>
      <c r="X5" s="803"/>
      <c r="Y5" s="803"/>
      <c r="Z5" s="803"/>
      <c r="AA5" s="803"/>
      <c r="AB5" s="803"/>
      <c r="AC5" s="803"/>
      <c r="AD5" s="803"/>
      <c r="AE5" s="803"/>
      <c r="AF5" s="803"/>
      <c r="AG5" s="803"/>
      <c r="AH5" s="803"/>
      <c r="AI5" s="803"/>
      <c r="AJ5" s="803"/>
      <c r="AK5" s="803"/>
      <c r="AL5" s="803"/>
      <c r="AM5" s="803"/>
      <c r="AN5" s="803"/>
      <c r="AO5" s="803"/>
      <c r="AP5" s="803"/>
      <c r="AQ5" s="803"/>
      <c r="AR5" s="803"/>
      <c r="AS5" s="803"/>
      <c r="AT5" s="803"/>
      <c r="AU5" s="803"/>
      <c r="AV5" s="803"/>
      <c r="AW5" s="803"/>
      <c r="AX5" s="803"/>
      <c r="AY5" s="803"/>
      <c r="AZ5" s="854"/>
      <c r="BA5" s="854"/>
      <c r="BB5" s="854"/>
      <c r="BC5" s="854"/>
      <c r="BD5" s="854"/>
      <c r="BE5" s="854"/>
      <c r="BF5" s="854"/>
      <c r="BG5" s="854"/>
      <c r="BH5" s="854"/>
      <c r="BI5" s="854"/>
      <c r="BJ5" s="854"/>
      <c r="BK5" s="854"/>
      <c r="BL5" s="854"/>
      <c r="BM5" s="802"/>
      <c r="BN5" s="583"/>
    </row>
    <row r="6" spans="1:126" ht="20.100000000000001" customHeight="1" x14ac:dyDescent="0.15">
      <c r="A6" s="801"/>
      <c r="B6" s="803"/>
      <c r="C6" s="803"/>
      <c r="D6" s="803"/>
      <c r="E6" s="803"/>
      <c r="F6" s="803"/>
      <c r="G6" s="803"/>
      <c r="H6" s="803"/>
      <c r="I6" s="803"/>
      <c r="J6" s="803"/>
      <c r="K6" s="803"/>
      <c r="L6" s="803"/>
      <c r="M6" s="803"/>
      <c r="N6" s="803"/>
      <c r="O6" s="803"/>
      <c r="P6" s="803"/>
      <c r="Q6" s="803"/>
      <c r="R6" s="803"/>
      <c r="S6" s="803"/>
      <c r="T6" s="803"/>
      <c r="U6" s="803"/>
      <c r="V6" s="803"/>
      <c r="W6" s="803"/>
      <c r="X6" s="803"/>
      <c r="Y6" s="803"/>
      <c r="Z6" s="803"/>
      <c r="AA6" s="803"/>
      <c r="AB6" s="803"/>
      <c r="AC6" s="803"/>
      <c r="AD6" s="803"/>
      <c r="AE6" s="803"/>
      <c r="AF6" s="803"/>
      <c r="AG6" s="803"/>
      <c r="AH6" s="803"/>
      <c r="AI6" s="803"/>
      <c r="AJ6" s="803"/>
      <c r="AK6" s="803"/>
      <c r="AL6" s="803"/>
      <c r="AM6" s="803"/>
      <c r="AN6" s="803"/>
      <c r="AO6" s="803"/>
      <c r="AP6" s="803"/>
      <c r="AQ6" s="1479"/>
      <c r="AR6" s="1479"/>
      <c r="AS6" s="1479"/>
      <c r="AT6" s="834" t="s">
        <v>645</v>
      </c>
      <c r="AU6" s="834"/>
      <c r="AV6" s="834"/>
      <c r="AW6" s="834"/>
      <c r="AX6" s="834"/>
      <c r="AY6" s="834"/>
      <c r="AZ6" s="1480" t="str">
        <f>IF(入力シート!E120="","",入力シート!E120)</f>
        <v>選択してください</v>
      </c>
      <c r="BA6" s="1480"/>
      <c r="BB6" s="1480"/>
      <c r="BC6" s="1480"/>
      <c r="BD6" s="1480"/>
      <c r="BE6" s="1480"/>
      <c r="BF6" s="1480"/>
      <c r="BG6" s="1480"/>
      <c r="BH6" s="1480"/>
      <c r="BI6" s="1480"/>
      <c r="BJ6" s="1480"/>
      <c r="BK6" s="1480"/>
      <c r="BL6" s="1480"/>
      <c r="BM6" s="802"/>
      <c r="BN6" s="583"/>
      <c r="BP6" t="s">
        <v>169</v>
      </c>
      <c r="BQ6" t="s">
        <v>1305</v>
      </c>
      <c r="BR6" t="s">
        <v>170</v>
      </c>
    </row>
    <row r="7" spans="1:126" s="361" customFormat="1" ht="20.100000000000001" customHeight="1" x14ac:dyDescent="0.15">
      <c r="A7" s="1256" t="s">
        <v>554</v>
      </c>
      <c r="B7" s="1257"/>
      <c r="C7" s="1257"/>
      <c r="D7" s="1257"/>
      <c r="E7" s="1257"/>
      <c r="F7" s="1257"/>
      <c r="G7" s="1257"/>
      <c r="H7" s="1257"/>
      <c r="I7" s="1257"/>
      <c r="J7" s="1257"/>
      <c r="K7" s="1257"/>
      <c r="L7" s="1257"/>
      <c r="M7" s="1257"/>
      <c r="N7" s="1257"/>
      <c r="O7" s="1257"/>
      <c r="P7" s="1257"/>
      <c r="Q7" s="1257"/>
      <c r="R7" s="1257"/>
      <c r="S7" s="1257"/>
      <c r="T7" s="1257"/>
      <c r="U7" s="1257"/>
      <c r="V7" s="1257"/>
      <c r="W7" s="1257"/>
      <c r="X7" s="1257"/>
      <c r="Y7" s="1257"/>
      <c r="Z7" s="1257"/>
      <c r="AA7" s="1257"/>
      <c r="AB7" s="1257"/>
      <c r="AC7" s="1257"/>
      <c r="AD7" s="1257"/>
      <c r="AE7" s="1257"/>
      <c r="AF7" s="1257"/>
      <c r="AG7" s="1257"/>
      <c r="AH7" s="1257"/>
      <c r="AI7" s="1257"/>
      <c r="AJ7" s="1257"/>
      <c r="AK7" s="1257"/>
      <c r="AL7" s="1257"/>
      <c r="AM7" s="1257"/>
      <c r="AN7" s="1257"/>
      <c r="AO7" s="1257"/>
      <c r="AP7" s="1257"/>
      <c r="AQ7" s="1257"/>
      <c r="AR7" s="1257"/>
      <c r="AS7" s="1257"/>
      <c r="AT7" s="1257"/>
      <c r="AU7" s="1257"/>
      <c r="AV7" s="1257"/>
      <c r="AW7" s="1257"/>
      <c r="AX7" s="1257"/>
      <c r="AY7" s="1257"/>
      <c r="AZ7" s="1257"/>
      <c r="BA7" s="1257"/>
      <c r="BB7" s="1257"/>
      <c r="BC7" s="1257"/>
      <c r="BD7" s="1257"/>
      <c r="BE7" s="1257"/>
      <c r="BF7" s="1257"/>
      <c r="BG7" s="1257"/>
      <c r="BH7" s="1257"/>
      <c r="BI7" s="1257"/>
      <c r="BJ7" s="1257"/>
      <c r="BK7" s="1257"/>
      <c r="BL7" s="1257"/>
      <c r="BM7" s="1258"/>
      <c r="BN7" s="583"/>
      <c r="BP7" s="361">
        <v>1</v>
      </c>
      <c r="BQ7" s="789">
        <f>IF(OR(AZ6="",AZ6="選択してください"),0,1)</f>
        <v>0</v>
      </c>
      <c r="BR7" s="361">
        <f>BP7-BQ7</f>
        <v>1</v>
      </c>
    </row>
    <row r="8" spans="1:126" s="361" customFormat="1" ht="20.100000000000001" customHeight="1" x14ac:dyDescent="0.15">
      <c r="A8" s="804"/>
      <c r="B8" s="855" t="s">
        <v>555</v>
      </c>
      <c r="C8" s="805"/>
      <c r="D8" s="805"/>
      <c r="E8" s="805"/>
      <c r="F8" s="805"/>
      <c r="G8" s="805"/>
      <c r="H8" s="805"/>
      <c r="I8" s="805"/>
      <c r="J8" s="805"/>
      <c r="K8" s="805"/>
      <c r="L8" s="805"/>
      <c r="M8" s="805"/>
      <c r="N8" s="805"/>
      <c r="O8" s="805"/>
      <c r="P8" s="805"/>
      <c r="Q8" s="805"/>
      <c r="R8" s="805"/>
      <c r="S8" s="805"/>
      <c r="T8" s="805"/>
      <c r="U8" s="805"/>
      <c r="V8" s="805"/>
      <c r="W8" s="805"/>
      <c r="X8" s="805"/>
      <c r="Y8" s="805"/>
      <c r="Z8" s="805"/>
      <c r="AA8" s="805"/>
      <c r="AB8" s="805"/>
      <c r="AC8" s="805"/>
      <c r="AD8" s="805"/>
      <c r="AE8" s="805"/>
      <c r="AF8" s="805"/>
      <c r="AG8" s="805"/>
      <c r="AH8" s="805"/>
      <c r="AI8" s="805"/>
      <c r="AJ8" s="805"/>
      <c r="AK8" s="805"/>
      <c r="AL8" s="805"/>
      <c r="AM8" s="805"/>
      <c r="AN8" s="805"/>
      <c r="AO8" s="805"/>
      <c r="AP8" s="805"/>
      <c r="AQ8" s="1466" t="s">
        <v>662</v>
      </c>
      <c r="AR8" s="1467"/>
      <c r="AS8" s="1467"/>
      <c r="AT8" s="1467"/>
      <c r="AU8" s="1467"/>
      <c r="AV8" s="1467"/>
      <c r="AW8" s="1467"/>
      <c r="AX8" s="1467"/>
      <c r="AY8" s="1467"/>
      <c r="AZ8" s="1467"/>
      <c r="BA8" s="1467"/>
      <c r="BB8" s="1467"/>
      <c r="BC8" s="1467"/>
      <c r="BD8" s="1467"/>
      <c r="BE8" s="1467"/>
      <c r="BF8" s="1467"/>
      <c r="BG8" s="1467"/>
      <c r="BH8" s="1467"/>
      <c r="BI8" s="1467"/>
      <c r="BJ8" s="1467"/>
      <c r="BK8" s="1467"/>
      <c r="BL8" s="1468"/>
      <c r="BM8" s="807"/>
      <c r="BN8" s="583"/>
    </row>
    <row r="9" spans="1:126" ht="20.100000000000001" customHeight="1" x14ac:dyDescent="0.15">
      <c r="A9" s="804"/>
      <c r="B9" s="855" t="s">
        <v>556</v>
      </c>
      <c r="C9" s="805"/>
      <c r="D9" s="805"/>
      <c r="E9" s="805"/>
      <c r="F9" s="805"/>
      <c r="G9" s="805"/>
      <c r="H9" s="805"/>
      <c r="I9" s="805"/>
      <c r="J9" s="805"/>
      <c r="K9" s="805"/>
      <c r="L9" s="805"/>
      <c r="M9" s="805"/>
      <c r="N9" s="805"/>
      <c r="O9" s="805"/>
      <c r="P9" s="805"/>
      <c r="Q9" s="805"/>
      <c r="R9" s="805"/>
      <c r="S9" s="805"/>
      <c r="T9" s="805"/>
      <c r="U9" s="805"/>
      <c r="V9" s="805"/>
      <c r="W9" s="805"/>
      <c r="X9" s="805"/>
      <c r="Y9" s="805"/>
      <c r="Z9" s="805"/>
      <c r="AA9" s="805"/>
      <c r="AB9" s="805"/>
      <c r="AC9" s="805"/>
      <c r="AD9" s="805"/>
      <c r="AE9" s="805"/>
      <c r="AF9" s="805"/>
      <c r="AG9" s="805"/>
      <c r="AH9" s="805"/>
      <c r="AI9" s="805"/>
      <c r="AJ9" s="805"/>
      <c r="AK9" s="805"/>
      <c r="AL9" s="805"/>
      <c r="AM9" s="805"/>
      <c r="AN9" s="805"/>
      <c r="AO9" s="805"/>
      <c r="AP9" s="805"/>
      <c r="AQ9" s="1330">
        <f>IF(入力シート!E126="","",入力シート!E126)</f>
        <v>0</v>
      </c>
      <c r="AR9" s="1331"/>
      <c r="AS9" s="1331"/>
      <c r="AT9" s="1331"/>
      <c r="AU9" s="1331"/>
      <c r="AV9" s="1331"/>
      <c r="AW9" s="1331"/>
      <c r="AX9" s="1331"/>
      <c r="AY9" s="1331"/>
      <c r="AZ9" s="1331"/>
      <c r="BA9" s="1331"/>
      <c r="BB9" s="1331"/>
      <c r="BC9" s="1331"/>
      <c r="BD9" s="1331"/>
      <c r="BE9" s="1331"/>
      <c r="BF9" s="1331"/>
      <c r="BG9" s="1331"/>
      <c r="BH9" s="1331"/>
      <c r="BI9" s="1331"/>
      <c r="BJ9" s="805" t="s">
        <v>646</v>
      </c>
      <c r="BK9" s="805"/>
      <c r="BL9" s="806"/>
      <c r="BM9" s="807"/>
      <c r="BN9" s="583"/>
    </row>
    <row r="10" spans="1:126" ht="20.100000000000001" customHeight="1" x14ac:dyDescent="0.15">
      <c r="A10" s="801"/>
      <c r="B10" s="803"/>
      <c r="C10" s="803"/>
      <c r="D10" s="803"/>
      <c r="E10" s="803"/>
      <c r="F10" s="803"/>
      <c r="G10" s="803"/>
      <c r="H10" s="803"/>
      <c r="I10" s="803"/>
      <c r="J10" s="803"/>
      <c r="K10" s="803"/>
      <c r="L10" s="803"/>
      <c r="M10" s="803"/>
      <c r="N10" s="803"/>
      <c r="O10" s="803"/>
      <c r="P10" s="803"/>
      <c r="Q10" s="803"/>
      <c r="R10" s="803"/>
      <c r="S10" s="803"/>
      <c r="T10" s="803"/>
      <c r="U10" s="803"/>
      <c r="V10" s="803"/>
      <c r="W10" s="803"/>
      <c r="X10" s="803"/>
      <c r="Y10" s="803"/>
      <c r="Z10" s="803"/>
      <c r="AA10" s="803"/>
      <c r="AB10" s="803"/>
      <c r="AC10" s="803"/>
      <c r="AD10" s="803"/>
      <c r="AE10" s="803"/>
      <c r="AF10" s="803"/>
      <c r="AG10" s="803"/>
      <c r="AH10" s="803"/>
      <c r="AI10" s="803"/>
      <c r="AJ10" s="803"/>
      <c r="AK10" s="803"/>
      <c r="AL10" s="803"/>
      <c r="AM10" s="803"/>
      <c r="AN10" s="803"/>
      <c r="AO10" s="803"/>
      <c r="AP10" s="803"/>
      <c r="AQ10" s="803"/>
      <c r="AR10" s="803"/>
      <c r="AS10" s="803"/>
      <c r="AT10" s="803"/>
      <c r="AU10" s="803"/>
      <c r="AV10" s="803"/>
      <c r="AW10" s="803"/>
      <c r="AX10" s="803"/>
      <c r="AY10" s="803"/>
      <c r="AZ10" s="803"/>
      <c r="BA10" s="803"/>
      <c r="BB10" s="803"/>
      <c r="BC10" s="803"/>
      <c r="BD10" s="803"/>
      <c r="BE10" s="803"/>
      <c r="BF10" s="803"/>
      <c r="BG10" s="803"/>
      <c r="BH10" s="803"/>
      <c r="BI10" s="803"/>
      <c r="BJ10" s="803"/>
      <c r="BK10" s="803"/>
      <c r="BL10" s="803"/>
      <c r="BM10" s="802"/>
      <c r="BN10" s="583"/>
    </row>
    <row r="11" spans="1:126" ht="20.100000000000001" customHeight="1" x14ac:dyDescent="0.15">
      <c r="A11" s="1247" t="s">
        <v>558</v>
      </c>
      <c r="B11" s="1248"/>
      <c r="C11" s="1248"/>
      <c r="D11" s="1248"/>
      <c r="E11" s="1248"/>
      <c r="F11" s="1248"/>
      <c r="G11" s="1248"/>
      <c r="H11" s="1248"/>
      <c r="I11" s="1248"/>
      <c r="J11" s="1248"/>
      <c r="K11" s="1248"/>
      <c r="L11" s="1248"/>
      <c r="M11" s="1248"/>
      <c r="N11" s="1248"/>
      <c r="O11" s="1248"/>
      <c r="P11" s="1248"/>
      <c r="Q11" s="1248"/>
      <c r="R11" s="1248"/>
      <c r="S11" s="1248"/>
      <c r="T11" s="1248"/>
      <c r="U11" s="1248"/>
      <c r="V11" s="1248"/>
      <c r="W11" s="1248"/>
      <c r="X11" s="1248"/>
      <c r="Y11" s="1248"/>
      <c r="Z11" s="1248"/>
      <c r="AA11" s="1248"/>
      <c r="AB11" s="1248"/>
      <c r="AC11" s="1248"/>
      <c r="AD11" s="1248"/>
      <c r="AE11" s="1248"/>
      <c r="AF11" s="1248"/>
      <c r="AG11" s="1248"/>
      <c r="AH11" s="1248"/>
      <c r="AI11" s="1248"/>
      <c r="AJ11" s="1248"/>
      <c r="AK11" s="1248"/>
      <c r="AL11" s="1248"/>
      <c r="AM11" s="1248"/>
      <c r="AN11" s="1248"/>
      <c r="AO11" s="1248"/>
      <c r="AP11" s="1248"/>
      <c r="AQ11" s="1248"/>
      <c r="AR11" s="1248"/>
      <c r="AS11" s="1248"/>
      <c r="AT11" s="1248"/>
      <c r="AU11" s="1248"/>
      <c r="AV11" s="1248"/>
      <c r="AW11" s="1248"/>
      <c r="AX11" s="1248"/>
      <c r="AY11" s="1248"/>
      <c r="AZ11" s="1248"/>
      <c r="BA11" s="1248"/>
      <c r="BB11" s="1248"/>
      <c r="BC11" s="1248"/>
      <c r="BD11" s="1248"/>
      <c r="BE11" s="1248"/>
      <c r="BF11" s="1248"/>
      <c r="BG11" s="1248"/>
      <c r="BH11" s="1248"/>
      <c r="BI11" s="1248"/>
      <c r="BJ11" s="1248"/>
      <c r="BK11" s="1248"/>
      <c r="BL11" s="1248"/>
      <c r="BM11" s="1249"/>
      <c r="BN11" s="583"/>
    </row>
    <row r="12" spans="1:126" ht="20.100000000000001" customHeight="1" x14ac:dyDescent="0.15">
      <c r="A12" s="801"/>
      <c r="B12" s="855" t="s">
        <v>559</v>
      </c>
      <c r="C12" s="805"/>
      <c r="D12" s="805"/>
      <c r="E12" s="805"/>
      <c r="F12" s="805"/>
      <c r="G12" s="805"/>
      <c r="H12" s="805"/>
      <c r="I12" s="805"/>
      <c r="J12" s="805"/>
      <c r="K12" s="805"/>
      <c r="L12" s="805"/>
      <c r="M12" s="805"/>
      <c r="N12" s="805"/>
      <c r="O12" s="805"/>
      <c r="P12" s="805"/>
      <c r="Q12" s="805"/>
      <c r="R12" s="805"/>
      <c r="S12" s="805"/>
      <c r="T12" s="805"/>
      <c r="U12" s="805"/>
      <c r="V12" s="805"/>
      <c r="W12" s="805"/>
      <c r="X12" s="805"/>
      <c r="Y12" s="805"/>
      <c r="Z12" s="805"/>
      <c r="AA12" s="805"/>
      <c r="AB12" s="805"/>
      <c r="AC12" s="805"/>
      <c r="AD12" s="805"/>
      <c r="AE12" s="805"/>
      <c r="AF12" s="805"/>
      <c r="AG12" s="805"/>
      <c r="AH12" s="805"/>
      <c r="AI12" s="805"/>
      <c r="AJ12" s="805"/>
      <c r="AK12" s="805"/>
      <c r="AL12" s="805"/>
      <c r="AM12" s="805"/>
      <c r="AN12" s="805"/>
      <c r="AO12" s="805"/>
      <c r="AP12" s="805"/>
      <c r="AQ12" s="1469"/>
      <c r="AR12" s="1470"/>
      <c r="AS12" s="1470"/>
      <c r="AT12" s="1470"/>
      <c r="AU12" s="1470"/>
      <c r="AV12" s="1470"/>
      <c r="AW12" s="1470"/>
      <c r="AX12" s="1470"/>
      <c r="AY12" s="1470"/>
      <c r="AZ12" s="1470"/>
      <c r="BA12" s="1470"/>
      <c r="BB12" s="1470"/>
      <c r="BC12" s="1470"/>
      <c r="BD12" s="1470"/>
      <c r="BE12" s="1470"/>
      <c r="BF12" s="1470"/>
      <c r="BG12" s="1470"/>
      <c r="BH12" s="1470"/>
      <c r="BI12" s="1470"/>
      <c r="BJ12" s="805" t="s">
        <v>647</v>
      </c>
      <c r="BK12" s="805"/>
      <c r="BL12" s="806"/>
      <c r="BM12" s="802"/>
      <c r="BN12" s="583"/>
      <c r="BP12">
        <v>1</v>
      </c>
      <c r="BQ12">
        <f>COUNTA(AQ12)</f>
        <v>0</v>
      </c>
      <c r="BR12">
        <f>BP12-BQ12</f>
        <v>1</v>
      </c>
    </row>
    <row r="13" spans="1:126" ht="20.100000000000001" customHeight="1" x14ac:dyDescent="0.15">
      <c r="A13" s="801"/>
      <c r="B13" s="855" t="s">
        <v>561</v>
      </c>
      <c r="C13" s="805"/>
      <c r="D13" s="805"/>
      <c r="E13" s="805"/>
      <c r="F13" s="805"/>
      <c r="G13" s="805"/>
      <c r="H13" s="805"/>
      <c r="I13" s="805"/>
      <c r="J13" s="805"/>
      <c r="K13" s="805"/>
      <c r="L13" s="805"/>
      <c r="M13" s="805"/>
      <c r="N13" s="805"/>
      <c r="O13" s="805"/>
      <c r="P13" s="805"/>
      <c r="Q13" s="805"/>
      <c r="R13" s="805"/>
      <c r="S13" s="805"/>
      <c r="T13" s="805"/>
      <c r="U13" s="805"/>
      <c r="V13" s="805"/>
      <c r="W13" s="805"/>
      <c r="X13" s="805"/>
      <c r="Y13" s="805"/>
      <c r="Z13" s="805"/>
      <c r="AA13" s="805"/>
      <c r="AB13" s="805"/>
      <c r="AC13" s="805"/>
      <c r="AD13" s="805"/>
      <c r="AE13" s="805"/>
      <c r="AF13" s="805"/>
      <c r="AG13" s="805"/>
      <c r="AH13" s="805"/>
      <c r="AI13" s="805"/>
      <c r="AJ13" s="805"/>
      <c r="AK13" s="805"/>
      <c r="AL13" s="805"/>
      <c r="AM13" s="805"/>
      <c r="AN13" s="805"/>
      <c r="AO13" s="805"/>
      <c r="AP13" s="805"/>
      <c r="AQ13" s="1469"/>
      <c r="AR13" s="1470"/>
      <c r="AS13" s="1470"/>
      <c r="AT13" s="1470"/>
      <c r="AU13" s="1470"/>
      <c r="AV13" s="1470"/>
      <c r="AW13" s="1470"/>
      <c r="AX13" s="1470"/>
      <c r="AY13" s="805" t="s">
        <v>648</v>
      </c>
      <c r="AZ13" s="805"/>
      <c r="BA13" s="805"/>
      <c r="BB13" s="1462"/>
      <c r="BC13" s="1462"/>
      <c r="BD13" s="1462"/>
      <c r="BE13" s="1462"/>
      <c r="BF13" s="1462"/>
      <c r="BG13" s="1462"/>
      <c r="BH13" s="1462"/>
      <c r="BI13" s="1462"/>
      <c r="BJ13" s="805" t="s">
        <v>649</v>
      </c>
      <c r="BK13" s="805"/>
      <c r="BL13" s="806"/>
      <c r="BM13" s="802"/>
      <c r="BN13" s="583"/>
      <c r="BP13">
        <v>1</v>
      </c>
      <c r="BQ13">
        <f>COUNTA(AQ13)</f>
        <v>0</v>
      </c>
      <c r="BR13">
        <f t="shared" ref="BR13:BR17" si="0">BP13-BQ13</f>
        <v>1</v>
      </c>
    </row>
    <row r="14" spans="1:126" ht="20.100000000000001" customHeight="1" x14ac:dyDescent="0.15">
      <c r="A14" s="801"/>
      <c r="B14" s="856" t="s">
        <v>563</v>
      </c>
      <c r="C14" s="836"/>
      <c r="D14" s="836"/>
      <c r="E14" s="836"/>
      <c r="F14" s="836"/>
      <c r="G14" s="836"/>
      <c r="H14" s="836"/>
      <c r="I14" s="836"/>
      <c r="J14" s="836"/>
      <c r="K14" s="836"/>
      <c r="L14" s="836"/>
      <c r="M14" s="836"/>
      <c r="N14" s="836"/>
      <c r="O14" s="836"/>
      <c r="P14" s="836"/>
      <c r="Q14" s="836"/>
      <c r="R14" s="857"/>
      <c r="S14" s="858" t="s">
        <v>564</v>
      </c>
      <c r="T14" s="859"/>
      <c r="U14" s="859"/>
      <c r="V14" s="859"/>
      <c r="W14" s="859"/>
      <c r="X14" s="859"/>
      <c r="Y14" s="859"/>
      <c r="Z14" s="859"/>
      <c r="AA14" s="859"/>
      <c r="AB14" s="859"/>
      <c r="AC14" s="859"/>
      <c r="AD14" s="859"/>
      <c r="AE14" s="859"/>
      <c r="AF14" s="859"/>
      <c r="AG14" s="859"/>
      <c r="AH14" s="859"/>
      <c r="AI14" s="859"/>
      <c r="AJ14" s="859"/>
      <c r="AK14" s="859"/>
      <c r="AL14" s="859"/>
      <c r="AM14" s="859"/>
      <c r="AN14" s="859"/>
      <c r="AO14" s="859"/>
      <c r="AP14" s="859"/>
      <c r="AQ14" s="1471"/>
      <c r="AR14" s="1472"/>
      <c r="AS14" s="1472"/>
      <c r="AT14" s="1472"/>
      <c r="AU14" s="1472"/>
      <c r="AV14" s="1472"/>
      <c r="AW14" s="1472"/>
      <c r="AX14" s="1472"/>
      <c r="AY14" s="1472"/>
      <c r="AZ14" s="1472"/>
      <c r="BA14" s="1472"/>
      <c r="BB14" s="1472"/>
      <c r="BC14" s="1472"/>
      <c r="BD14" s="1472"/>
      <c r="BE14" s="1472"/>
      <c r="BF14" s="1472"/>
      <c r="BG14" s="1472"/>
      <c r="BH14" s="1472"/>
      <c r="BI14" s="1472"/>
      <c r="BJ14" s="859"/>
      <c r="BK14" s="859"/>
      <c r="BL14" s="861"/>
      <c r="BM14" s="802"/>
      <c r="BN14" s="583"/>
      <c r="BP14">
        <v>1</v>
      </c>
      <c r="BQ14">
        <f>COUNTA(BB13)</f>
        <v>0</v>
      </c>
      <c r="BR14">
        <f t="shared" si="0"/>
        <v>1</v>
      </c>
    </row>
    <row r="15" spans="1:126" ht="20.100000000000001" customHeight="1" x14ac:dyDescent="0.15">
      <c r="A15" s="801"/>
      <c r="B15" s="862"/>
      <c r="C15" s="818"/>
      <c r="D15" s="818"/>
      <c r="E15" s="818"/>
      <c r="F15" s="818"/>
      <c r="G15" s="818"/>
      <c r="H15" s="818"/>
      <c r="I15" s="818"/>
      <c r="J15" s="818"/>
      <c r="K15" s="818"/>
      <c r="L15" s="818"/>
      <c r="M15" s="818"/>
      <c r="N15" s="818"/>
      <c r="O15" s="818"/>
      <c r="P15" s="818"/>
      <c r="Q15" s="818"/>
      <c r="R15" s="863"/>
      <c r="S15" s="864" t="s">
        <v>565</v>
      </c>
      <c r="T15" s="865"/>
      <c r="U15" s="865"/>
      <c r="V15" s="865"/>
      <c r="W15" s="865"/>
      <c r="X15" s="865"/>
      <c r="Y15" s="865"/>
      <c r="Z15" s="865"/>
      <c r="AA15" s="865"/>
      <c r="AB15" s="865"/>
      <c r="AC15" s="865"/>
      <c r="AD15" s="865"/>
      <c r="AE15" s="865"/>
      <c r="AF15" s="865"/>
      <c r="AG15" s="865"/>
      <c r="AH15" s="865"/>
      <c r="AI15" s="865"/>
      <c r="AJ15" s="865"/>
      <c r="AK15" s="865"/>
      <c r="AL15" s="865"/>
      <c r="AM15" s="865"/>
      <c r="AN15" s="865"/>
      <c r="AO15" s="865"/>
      <c r="AP15" s="865"/>
      <c r="AQ15" s="1463"/>
      <c r="AR15" s="1464"/>
      <c r="AS15" s="1464"/>
      <c r="AT15" s="1464"/>
      <c r="AU15" s="1464"/>
      <c r="AV15" s="1464"/>
      <c r="AW15" s="1464"/>
      <c r="AX15" s="1464"/>
      <c r="AY15" s="1464"/>
      <c r="AZ15" s="1464"/>
      <c r="BA15" s="1464"/>
      <c r="BB15" s="1464"/>
      <c r="BC15" s="1464"/>
      <c r="BD15" s="1464"/>
      <c r="BE15" s="1464"/>
      <c r="BF15" s="1464"/>
      <c r="BG15" s="1464"/>
      <c r="BH15" s="1464"/>
      <c r="BI15" s="1464"/>
      <c r="BJ15" s="865" t="s">
        <v>650</v>
      </c>
      <c r="BK15" s="865"/>
      <c r="BL15" s="866"/>
      <c r="BM15" s="802"/>
      <c r="BN15" s="583"/>
      <c r="BP15">
        <v>1</v>
      </c>
      <c r="BQ15">
        <f>COUNTA(AQ14)</f>
        <v>0</v>
      </c>
      <c r="BR15">
        <f t="shared" si="0"/>
        <v>1</v>
      </c>
    </row>
    <row r="16" spans="1:126" ht="20.100000000000001" customHeight="1" x14ac:dyDescent="0.15">
      <c r="A16" s="801"/>
      <c r="B16" s="855" t="s">
        <v>566</v>
      </c>
      <c r="C16" s="805"/>
      <c r="D16" s="805"/>
      <c r="E16" s="805"/>
      <c r="F16" s="805"/>
      <c r="G16" s="805"/>
      <c r="H16" s="805"/>
      <c r="I16" s="805"/>
      <c r="J16" s="805"/>
      <c r="K16" s="805"/>
      <c r="L16" s="805"/>
      <c r="M16" s="805"/>
      <c r="N16" s="805"/>
      <c r="O16" s="805"/>
      <c r="P16" s="805"/>
      <c r="Q16" s="805"/>
      <c r="R16" s="805"/>
      <c r="S16" s="805"/>
      <c r="T16" s="805"/>
      <c r="U16" s="805"/>
      <c r="V16" s="805"/>
      <c r="W16" s="805"/>
      <c r="X16" s="805"/>
      <c r="Y16" s="805"/>
      <c r="Z16" s="805"/>
      <c r="AA16" s="805"/>
      <c r="AB16" s="805"/>
      <c r="AC16" s="805"/>
      <c r="AD16" s="805"/>
      <c r="AE16" s="805"/>
      <c r="AF16" s="805"/>
      <c r="AG16" s="805"/>
      <c r="AH16" s="805"/>
      <c r="AI16" s="805"/>
      <c r="AJ16" s="805"/>
      <c r="AK16" s="805"/>
      <c r="AL16" s="805"/>
      <c r="AM16" s="805"/>
      <c r="AN16" s="805"/>
      <c r="AO16" s="805"/>
      <c r="AP16" s="805"/>
      <c r="AQ16" s="1461"/>
      <c r="AR16" s="1462"/>
      <c r="AS16" s="1462"/>
      <c r="AT16" s="1462"/>
      <c r="AU16" s="1462"/>
      <c r="AV16" s="1462"/>
      <c r="AW16" s="1462"/>
      <c r="AX16" s="1462"/>
      <c r="AY16" s="1462"/>
      <c r="AZ16" s="1462"/>
      <c r="BA16" s="1462"/>
      <c r="BB16" s="1462"/>
      <c r="BC16" s="1462"/>
      <c r="BD16" s="1462"/>
      <c r="BE16" s="1462"/>
      <c r="BF16" s="1462"/>
      <c r="BG16" s="1462"/>
      <c r="BH16" s="1462"/>
      <c r="BI16" s="1462"/>
      <c r="BJ16" s="805" t="s">
        <v>651</v>
      </c>
      <c r="BK16" s="805"/>
      <c r="BL16" s="806"/>
      <c r="BM16" s="802"/>
      <c r="BN16" s="583"/>
      <c r="BP16">
        <v>1</v>
      </c>
      <c r="BQ16">
        <f>COUNTA(AQ15)</f>
        <v>0</v>
      </c>
      <c r="BR16">
        <f t="shared" si="0"/>
        <v>1</v>
      </c>
    </row>
    <row r="17" spans="1:70" ht="20.100000000000001" customHeight="1" x14ac:dyDescent="0.15">
      <c r="A17" s="801"/>
      <c r="B17" s="803"/>
      <c r="C17" s="803"/>
      <c r="D17" s="803"/>
      <c r="E17" s="803"/>
      <c r="F17" s="803"/>
      <c r="G17" s="803"/>
      <c r="H17" s="803"/>
      <c r="I17" s="803"/>
      <c r="J17" s="803"/>
      <c r="K17" s="803"/>
      <c r="L17" s="803"/>
      <c r="M17" s="803"/>
      <c r="N17" s="803"/>
      <c r="O17" s="803"/>
      <c r="P17" s="803"/>
      <c r="Q17" s="803"/>
      <c r="R17" s="803"/>
      <c r="S17" s="803"/>
      <c r="T17" s="803"/>
      <c r="U17" s="803"/>
      <c r="V17" s="803"/>
      <c r="W17" s="803"/>
      <c r="X17" s="803"/>
      <c r="Y17" s="803"/>
      <c r="Z17" s="803"/>
      <c r="AA17" s="803"/>
      <c r="AB17" s="803"/>
      <c r="AC17" s="803"/>
      <c r="AD17" s="803"/>
      <c r="AE17" s="803"/>
      <c r="AF17" s="803"/>
      <c r="AG17" s="803"/>
      <c r="AH17" s="803"/>
      <c r="AI17" s="803"/>
      <c r="AJ17" s="803"/>
      <c r="AK17" s="803"/>
      <c r="AL17" s="803"/>
      <c r="AM17" s="803"/>
      <c r="AN17" s="803"/>
      <c r="AO17" s="803"/>
      <c r="AP17" s="803"/>
      <c r="AQ17" s="803"/>
      <c r="AR17" s="803"/>
      <c r="AS17" s="803"/>
      <c r="AT17" s="803"/>
      <c r="AU17" s="803"/>
      <c r="AV17" s="803"/>
      <c r="AW17" s="803"/>
      <c r="AX17" s="803"/>
      <c r="AY17" s="803"/>
      <c r="AZ17" s="803"/>
      <c r="BA17" s="803"/>
      <c r="BB17" s="803"/>
      <c r="BC17" s="803"/>
      <c r="BD17" s="803"/>
      <c r="BE17" s="803"/>
      <c r="BF17" s="803"/>
      <c r="BG17" s="803"/>
      <c r="BH17" s="803"/>
      <c r="BI17" s="803"/>
      <c r="BJ17" s="803"/>
      <c r="BK17" s="803"/>
      <c r="BL17" s="803"/>
      <c r="BM17" s="802"/>
      <c r="BN17" s="583"/>
      <c r="BP17">
        <v>1</v>
      </c>
      <c r="BQ17">
        <f>COUNTA(AQ16)</f>
        <v>0</v>
      </c>
      <c r="BR17">
        <f t="shared" si="0"/>
        <v>1</v>
      </c>
    </row>
    <row r="18" spans="1:70" ht="20.100000000000001" customHeight="1" x14ac:dyDescent="0.15">
      <c r="A18" s="1247" t="s">
        <v>567</v>
      </c>
      <c r="B18" s="1248"/>
      <c r="C18" s="1248"/>
      <c r="D18" s="1248"/>
      <c r="E18" s="1248"/>
      <c r="F18" s="1248"/>
      <c r="G18" s="1248"/>
      <c r="H18" s="1248"/>
      <c r="I18" s="1248"/>
      <c r="J18" s="1248"/>
      <c r="K18" s="1248"/>
      <c r="L18" s="1248"/>
      <c r="M18" s="1248"/>
      <c r="N18" s="1248"/>
      <c r="O18" s="1248"/>
      <c r="P18" s="1248"/>
      <c r="Q18" s="1248"/>
      <c r="R18" s="1248"/>
      <c r="S18" s="1248"/>
      <c r="T18" s="1248"/>
      <c r="U18" s="1248"/>
      <c r="V18" s="1248"/>
      <c r="W18" s="1248"/>
      <c r="X18" s="1248"/>
      <c r="Y18" s="1248"/>
      <c r="Z18" s="1248"/>
      <c r="AA18" s="1248"/>
      <c r="AB18" s="1248"/>
      <c r="AC18" s="1248"/>
      <c r="AD18" s="1248"/>
      <c r="AE18" s="1248"/>
      <c r="AF18" s="1248"/>
      <c r="AG18" s="1248"/>
      <c r="AH18" s="1248"/>
      <c r="AI18" s="1248"/>
      <c r="AJ18" s="1248"/>
      <c r="AK18" s="1248"/>
      <c r="AL18" s="1248"/>
      <c r="AM18" s="1248"/>
      <c r="AN18" s="1248"/>
      <c r="AO18" s="1248"/>
      <c r="AP18" s="1248"/>
      <c r="AQ18" s="1248"/>
      <c r="AR18" s="1248"/>
      <c r="AS18" s="1248"/>
      <c r="AT18" s="1248"/>
      <c r="AU18" s="1248"/>
      <c r="AV18" s="1248"/>
      <c r="AW18" s="1248"/>
      <c r="AX18" s="1248"/>
      <c r="AY18" s="1248"/>
      <c r="AZ18" s="1248"/>
      <c r="BA18" s="1248"/>
      <c r="BB18" s="1248"/>
      <c r="BC18" s="1248"/>
      <c r="BD18" s="1248"/>
      <c r="BE18" s="1248"/>
      <c r="BF18" s="1248"/>
      <c r="BG18" s="1248"/>
      <c r="BH18" s="1248"/>
      <c r="BI18" s="1248"/>
      <c r="BJ18" s="1248"/>
      <c r="BK18" s="1248"/>
      <c r="BL18" s="1248"/>
      <c r="BM18" s="1249"/>
      <c r="BN18" s="583"/>
    </row>
    <row r="19" spans="1:70" ht="20.100000000000001" customHeight="1" x14ac:dyDescent="0.15">
      <c r="A19" s="801"/>
      <c r="B19" s="1358" t="s">
        <v>917</v>
      </c>
      <c r="C19" s="1359"/>
      <c r="D19" s="822" t="s">
        <v>568</v>
      </c>
      <c r="E19" s="822"/>
      <c r="F19" s="822"/>
      <c r="G19" s="822"/>
      <c r="H19" s="822"/>
      <c r="I19" s="822"/>
      <c r="J19" s="822"/>
      <c r="K19" s="822"/>
      <c r="L19" s="822"/>
      <c r="M19" s="822"/>
      <c r="N19" s="822"/>
      <c r="O19" s="822"/>
      <c r="P19" s="822"/>
      <c r="Q19" s="822"/>
      <c r="R19" s="822"/>
      <c r="S19" s="822"/>
      <c r="T19" s="822"/>
      <c r="U19" s="822"/>
      <c r="V19" s="822"/>
      <c r="W19" s="822"/>
      <c r="X19" s="822"/>
      <c r="Y19" s="822"/>
      <c r="Z19" s="822"/>
      <c r="AA19" s="822"/>
      <c r="AB19" s="822"/>
      <c r="AC19" s="822"/>
      <c r="AD19" s="822"/>
      <c r="AE19" s="822"/>
      <c r="AF19" s="822"/>
      <c r="AG19" s="822"/>
      <c r="AH19" s="822"/>
      <c r="AI19" s="822"/>
      <c r="AJ19" s="822"/>
      <c r="AK19" s="822"/>
      <c r="AL19" s="822"/>
      <c r="AM19" s="822"/>
      <c r="AN19" s="822"/>
      <c r="AO19" s="822"/>
      <c r="AP19" s="823"/>
      <c r="AQ19" s="1457">
        <f>IF(P32="","",P32)</f>
        <v>0</v>
      </c>
      <c r="AR19" s="1458"/>
      <c r="AS19" s="1458"/>
      <c r="AT19" s="1458"/>
      <c r="AU19" s="1458"/>
      <c r="AV19" s="1458"/>
      <c r="AW19" s="1458"/>
      <c r="AX19" s="1458"/>
      <c r="AY19" s="1458"/>
      <c r="AZ19" s="1458"/>
      <c r="BA19" s="1458"/>
      <c r="BB19" s="1458"/>
      <c r="BC19" s="1458"/>
      <c r="BD19" s="1458"/>
      <c r="BE19" s="1458"/>
      <c r="BF19" s="1458"/>
      <c r="BG19" s="1458"/>
      <c r="BH19" s="1458"/>
      <c r="BI19" s="1458"/>
      <c r="BJ19" s="805" t="s">
        <v>636</v>
      </c>
      <c r="BK19" s="805"/>
      <c r="BL19" s="806"/>
      <c r="BM19" s="802"/>
      <c r="BN19" s="583"/>
    </row>
    <row r="20" spans="1:70" ht="20.100000000000001" customHeight="1" x14ac:dyDescent="0.15">
      <c r="A20" s="801"/>
      <c r="B20" s="1360"/>
      <c r="C20" s="1361"/>
      <c r="D20" s="809" t="s">
        <v>569</v>
      </c>
      <c r="E20" s="809"/>
      <c r="F20" s="809"/>
      <c r="G20" s="809"/>
      <c r="H20" s="809"/>
      <c r="I20" s="809"/>
      <c r="J20" s="809"/>
      <c r="K20" s="809"/>
      <c r="L20" s="809"/>
      <c r="M20" s="809"/>
      <c r="N20" s="809"/>
      <c r="O20" s="809"/>
      <c r="P20" s="809"/>
      <c r="Q20" s="809"/>
      <c r="R20" s="809"/>
      <c r="S20" s="809"/>
      <c r="T20" s="809"/>
      <c r="U20" s="809"/>
      <c r="V20" s="809"/>
      <c r="W20" s="809"/>
      <c r="X20" s="809"/>
      <c r="Y20" s="809"/>
      <c r="Z20" s="809"/>
      <c r="AA20" s="809"/>
      <c r="AB20" s="809"/>
      <c r="AC20" s="809"/>
      <c r="AD20" s="809"/>
      <c r="AE20" s="809"/>
      <c r="AF20" s="809"/>
      <c r="AG20" s="809"/>
      <c r="AH20" s="809"/>
      <c r="AI20" s="809"/>
      <c r="AJ20" s="809"/>
      <c r="AK20" s="809"/>
      <c r="AL20" s="809"/>
      <c r="AM20" s="809"/>
      <c r="AN20" s="809"/>
      <c r="AO20" s="809"/>
      <c r="AP20" s="867"/>
      <c r="AQ20" s="1459"/>
      <c r="AR20" s="1460"/>
      <c r="AS20" s="1460"/>
      <c r="AT20" s="1460"/>
      <c r="AU20" s="1460"/>
      <c r="AV20" s="1460"/>
      <c r="AW20" s="1460"/>
      <c r="AX20" s="1460"/>
      <c r="AY20" s="1460"/>
      <c r="AZ20" s="1460"/>
      <c r="BA20" s="1460"/>
      <c r="BB20" s="1460"/>
      <c r="BC20" s="1460"/>
      <c r="BD20" s="1460"/>
      <c r="BE20" s="1460"/>
      <c r="BF20" s="1460"/>
      <c r="BG20" s="1460"/>
      <c r="BH20" s="1460"/>
      <c r="BI20" s="1460"/>
      <c r="BJ20" s="836" t="s">
        <v>652</v>
      </c>
      <c r="BK20" s="836"/>
      <c r="BL20" s="857"/>
      <c r="BM20" s="802"/>
      <c r="BN20" s="583"/>
    </row>
    <row r="21" spans="1:70" ht="20.100000000000001" customHeight="1" x14ac:dyDescent="0.15">
      <c r="A21" s="801"/>
      <c r="B21" s="1360"/>
      <c r="C21" s="1361"/>
      <c r="D21" s="822" t="s">
        <v>571</v>
      </c>
      <c r="E21" s="822"/>
      <c r="F21" s="822"/>
      <c r="G21" s="822"/>
      <c r="H21" s="822"/>
      <c r="I21" s="822"/>
      <c r="J21" s="822"/>
      <c r="K21" s="822"/>
      <c r="L21" s="822"/>
      <c r="M21" s="822"/>
      <c r="N21" s="822"/>
      <c r="O21" s="822"/>
      <c r="P21" s="822"/>
      <c r="Q21" s="822"/>
      <c r="R21" s="822"/>
      <c r="S21" s="822"/>
      <c r="T21" s="822"/>
      <c r="U21" s="822"/>
      <c r="V21" s="822"/>
      <c r="W21" s="822"/>
      <c r="X21" s="822"/>
      <c r="Y21" s="822"/>
      <c r="Z21" s="822"/>
      <c r="AA21" s="822"/>
      <c r="AB21" s="822"/>
      <c r="AC21" s="822"/>
      <c r="AD21" s="822"/>
      <c r="AE21" s="822"/>
      <c r="AF21" s="822"/>
      <c r="AG21" s="822"/>
      <c r="AH21" s="822"/>
      <c r="AI21" s="822"/>
      <c r="AJ21" s="868"/>
      <c r="AK21" s="868"/>
      <c r="AL21" s="868"/>
      <c r="AM21" s="868"/>
      <c r="AN21" s="868"/>
      <c r="AO21" s="869"/>
      <c r="AP21" s="868"/>
      <c r="AQ21" s="868"/>
      <c r="AR21" s="868"/>
      <c r="AS21" s="870"/>
      <c r="AT21" s="870"/>
      <c r="AU21" s="870"/>
      <c r="AV21" s="870"/>
      <c r="AW21" s="870"/>
      <c r="AX21" s="870"/>
      <c r="AY21" s="870"/>
      <c r="AZ21" s="870"/>
      <c r="BA21" s="870"/>
      <c r="BB21" s="870"/>
      <c r="BC21" s="870"/>
      <c r="BD21" s="870"/>
      <c r="BE21" s="870"/>
      <c r="BF21" s="870"/>
      <c r="BG21" s="870"/>
      <c r="BH21" s="870"/>
      <c r="BI21" s="870"/>
      <c r="BJ21" s="870"/>
      <c r="BK21" s="871"/>
      <c r="BL21" s="872"/>
      <c r="BM21" s="802"/>
      <c r="BN21" s="583"/>
    </row>
    <row r="22" spans="1:70" ht="20.100000000000001" customHeight="1" x14ac:dyDescent="0.15">
      <c r="A22" s="801"/>
      <c r="B22" s="1360"/>
      <c r="C22" s="1361"/>
      <c r="D22" s="873" t="s">
        <v>173</v>
      </c>
      <c r="E22" s="873"/>
      <c r="F22" s="873"/>
      <c r="G22" s="873"/>
      <c r="H22" s="873"/>
      <c r="I22" s="873"/>
      <c r="J22" s="873"/>
      <c r="K22" s="873"/>
      <c r="L22" s="873"/>
      <c r="M22" s="822"/>
      <c r="N22" s="822"/>
      <c r="O22" s="822"/>
      <c r="P22" s="822"/>
      <c r="Q22" s="822"/>
      <c r="R22" s="822"/>
      <c r="S22" s="822"/>
      <c r="T22" s="822"/>
      <c r="U22" s="822"/>
      <c r="V22" s="822"/>
      <c r="W22" s="822"/>
      <c r="X22" s="822"/>
      <c r="Y22" s="822"/>
      <c r="Z22" s="822"/>
      <c r="AA22" s="822"/>
      <c r="AB22" s="822"/>
      <c r="AC22" s="822"/>
      <c r="AD22" s="822"/>
      <c r="AE22" s="822"/>
      <c r="AF22" s="822"/>
      <c r="AG22" s="822"/>
      <c r="AH22" s="822"/>
      <c r="AI22" s="822"/>
      <c r="AJ22" s="874"/>
      <c r="AK22" s="874"/>
      <c r="AL22" s="874"/>
      <c r="AM22" s="874"/>
      <c r="AN22" s="874"/>
      <c r="AO22" s="875"/>
      <c r="AP22" s="876"/>
      <c r="AQ22" s="1448" t="str">
        <f>IF(入力シート!E145="","",入力シート!E145)</f>
        <v/>
      </c>
      <c r="AR22" s="1449"/>
      <c r="AS22" s="1449"/>
      <c r="AT22" s="1449"/>
      <c r="AU22" s="1449"/>
      <c r="AV22" s="1449"/>
      <c r="AW22" s="1449"/>
      <c r="AX22" s="1449"/>
      <c r="AY22" s="1449"/>
      <c r="AZ22" s="1449"/>
      <c r="BA22" s="1449"/>
      <c r="BB22" s="1449"/>
      <c r="BC22" s="1450"/>
      <c r="BD22" s="1450"/>
      <c r="BE22" s="1450"/>
      <c r="BF22" s="1450"/>
      <c r="BG22" s="1450"/>
      <c r="BH22" s="1450"/>
      <c r="BI22" s="1450"/>
      <c r="BJ22" s="1450"/>
      <c r="BK22" s="877" t="s">
        <v>679</v>
      </c>
      <c r="BL22" s="878"/>
      <c r="BM22" s="802"/>
      <c r="BN22" s="583"/>
    </row>
    <row r="23" spans="1:70" ht="20.100000000000001" customHeight="1" x14ac:dyDescent="0.15">
      <c r="A23" s="801"/>
      <c r="B23" s="1360"/>
      <c r="C23" s="1361"/>
      <c r="D23" s="879"/>
      <c r="E23" s="1443" t="s">
        <v>909</v>
      </c>
      <c r="F23" s="1431"/>
      <c r="G23" s="1431"/>
      <c r="H23" s="1431"/>
      <c r="I23" s="1431"/>
      <c r="J23" s="1431"/>
      <c r="K23" s="1431"/>
      <c r="L23" s="1431"/>
      <c r="M23" s="1431"/>
      <c r="N23" s="1444"/>
      <c r="O23" s="1443" t="s">
        <v>913</v>
      </c>
      <c r="P23" s="1431"/>
      <c r="Q23" s="1431"/>
      <c r="R23" s="1431"/>
      <c r="S23" s="1431"/>
      <c r="T23" s="1431"/>
      <c r="U23" s="1431"/>
      <c r="V23" s="1431"/>
      <c r="W23" s="1431"/>
      <c r="X23" s="1444"/>
      <c r="Y23" s="1443" t="s">
        <v>863</v>
      </c>
      <c r="Z23" s="1431"/>
      <c r="AA23" s="1431"/>
      <c r="AB23" s="1431"/>
      <c r="AC23" s="1431"/>
      <c r="AD23" s="1431"/>
      <c r="AE23" s="1431"/>
      <c r="AF23" s="1431"/>
      <c r="AG23" s="1431"/>
      <c r="AH23" s="1444"/>
      <c r="AI23" s="1456" t="s">
        <v>870</v>
      </c>
      <c r="AJ23" s="1431"/>
      <c r="AK23" s="1431"/>
      <c r="AL23" s="1431"/>
      <c r="AM23" s="1431"/>
      <c r="AN23" s="1431"/>
      <c r="AO23" s="1431"/>
      <c r="AP23" s="1431"/>
      <c r="AQ23" s="1431"/>
      <c r="AR23" s="1444"/>
      <c r="AS23" s="1440" t="s">
        <v>868</v>
      </c>
      <c r="AT23" s="1441"/>
      <c r="AU23" s="1441"/>
      <c r="AV23" s="1441"/>
      <c r="AW23" s="1441"/>
      <c r="AX23" s="1441"/>
      <c r="AY23" s="1441"/>
      <c r="AZ23" s="1441"/>
      <c r="BA23" s="1441"/>
      <c r="BB23" s="1442"/>
      <c r="BC23" s="1440" t="s">
        <v>869</v>
      </c>
      <c r="BD23" s="1441"/>
      <c r="BE23" s="1441"/>
      <c r="BF23" s="1441"/>
      <c r="BG23" s="1441"/>
      <c r="BH23" s="1441"/>
      <c r="BI23" s="1441"/>
      <c r="BJ23" s="1441"/>
      <c r="BK23" s="1441"/>
      <c r="BL23" s="1442"/>
      <c r="BM23" s="802"/>
      <c r="BN23" s="583"/>
    </row>
    <row r="24" spans="1:70" ht="20.100000000000001" customHeight="1" x14ac:dyDescent="0.15">
      <c r="A24" s="801"/>
      <c r="B24" s="1360"/>
      <c r="C24" s="1361"/>
      <c r="D24" s="880"/>
      <c r="E24" s="1368" t="s">
        <v>910</v>
      </c>
      <c r="F24" s="1451"/>
      <c r="G24" s="1451"/>
      <c r="H24" s="1451"/>
      <c r="I24" s="1451"/>
      <c r="J24" s="1451"/>
      <c r="K24" s="1451"/>
      <c r="L24" s="1451"/>
      <c r="M24" s="1451"/>
      <c r="N24" s="1452"/>
      <c r="O24" s="1368" t="s">
        <v>908</v>
      </c>
      <c r="P24" s="1369"/>
      <c r="Q24" s="1369"/>
      <c r="R24" s="1369"/>
      <c r="S24" s="1369"/>
      <c r="T24" s="1369"/>
      <c r="U24" s="1369"/>
      <c r="V24" s="1369"/>
      <c r="W24" s="1369"/>
      <c r="X24" s="1370"/>
      <c r="Y24" s="1368" t="s">
        <v>864</v>
      </c>
      <c r="Z24" s="1369"/>
      <c r="AA24" s="1369"/>
      <c r="AB24" s="1369"/>
      <c r="AC24" s="1369"/>
      <c r="AD24" s="1369"/>
      <c r="AE24" s="1369"/>
      <c r="AF24" s="1369"/>
      <c r="AG24" s="1369"/>
      <c r="AH24" s="1370"/>
      <c r="AI24" s="1368" t="s">
        <v>865</v>
      </c>
      <c r="AJ24" s="1369"/>
      <c r="AK24" s="1369"/>
      <c r="AL24" s="1369"/>
      <c r="AM24" s="1369"/>
      <c r="AN24" s="1369"/>
      <c r="AO24" s="1369"/>
      <c r="AP24" s="1369"/>
      <c r="AQ24" s="1369"/>
      <c r="AR24" s="1370"/>
      <c r="AS24" s="1368" t="s">
        <v>866</v>
      </c>
      <c r="AT24" s="1369"/>
      <c r="AU24" s="1369"/>
      <c r="AV24" s="1369"/>
      <c r="AW24" s="1369"/>
      <c r="AX24" s="1369"/>
      <c r="AY24" s="1369"/>
      <c r="AZ24" s="1369"/>
      <c r="BA24" s="1369"/>
      <c r="BB24" s="1370"/>
      <c r="BC24" s="1368" t="s">
        <v>867</v>
      </c>
      <c r="BD24" s="1369"/>
      <c r="BE24" s="1369"/>
      <c r="BF24" s="1369"/>
      <c r="BG24" s="1369"/>
      <c r="BH24" s="1369"/>
      <c r="BI24" s="1369"/>
      <c r="BJ24" s="1369"/>
      <c r="BK24" s="1369"/>
      <c r="BL24" s="1370"/>
      <c r="BM24" s="802"/>
      <c r="BN24" s="583"/>
    </row>
    <row r="25" spans="1:70" ht="20.100000000000001" customHeight="1" x14ac:dyDescent="0.15">
      <c r="A25" s="801"/>
      <c r="B25" s="1360"/>
      <c r="C25" s="1361"/>
      <c r="D25" s="881"/>
      <c r="E25" s="1453"/>
      <c r="F25" s="1454"/>
      <c r="G25" s="1454"/>
      <c r="H25" s="1454"/>
      <c r="I25" s="1454"/>
      <c r="J25" s="1454"/>
      <c r="K25" s="1454"/>
      <c r="L25" s="1454"/>
      <c r="M25" s="1454"/>
      <c r="N25" s="1455"/>
      <c r="O25" s="1371"/>
      <c r="P25" s="1372"/>
      <c r="Q25" s="1372"/>
      <c r="R25" s="1372"/>
      <c r="S25" s="1372"/>
      <c r="T25" s="1372"/>
      <c r="U25" s="1372"/>
      <c r="V25" s="1372"/>
      <c r="W25" s="1372"/>
      <c r="X25" s="1373"/>
      <c r="Y25" s="1371"/>
      <c r="Z25" s="1372"/>
      <c r="AA25" s="1372"/>
      <c r="AB25" s="1372"/>
      <c r="AC25" s="1372"/>
      <c r="AD25" s="1372"/>
      <c r="AE25" s="1372"/>
      <c r="AF25" s="1372"/>
      <c r="AG25" s="1372"/>
      <c r="AH25" s="1373"/>
      <c r="AI25" s="1371"/>
      <c r="AJ25" s="1372"/>
      <c r="AK25" s="1372"/>
      <c r="AL25" s="1372"/>
      <c r="AM25" s="1372"/>
      <c r="AN25" s="1372"/>
      <c r="AO25" s="1372"/>
      <c r="AP25" s="1372"/>
      <c r="AQ25" s="1372"/>
      <c r="AR25" s="1373"/>
      <c r="AS25" s="1371"/>
      <c r="AT25" s="1372"/>
      <c r="AU25" s="1372"/>
      <c r="AV25" s="1372"/>
      <c r="AW25" s="1372"/>
      <c r="AX25" s="1372"/>
      <c r="AY25" s="1372"/>
      <c r="AZ25" s="1372"/>
      <c r="BA25" s="1372"/>
      <c r="BB25" s="1373"/>
      <c r="BC25" s="1371"/>
      <c r="BD25" s="1372"/>
      <c r="BE25" s="1372"/>
      <c r="BF25" s="1372"/>
      <c r="BG25" s="1372"/>
      <c r="BH25" s="1372"/>
      <c r="BI25" s="1372"/>
      <c r="BJ25" s="1372"/>
      <c r="BK25" s="1372"/>
      <c r="BL25" s="1373"/>
      <c r="BM25" s="802"/>
      <c r="BN25" s="583"/>
    </row>
    <row r="26" spans="1:70" ht="20.100000000000001" customHeight="1" x14ac:dyDescent="0.15">
      <c r="A26" s="801"/>
      <c r="B26" s="1360"/>
      <c r="C26" s="1361"/>
      <c r="D26" s="882">
        <v>1</v>
      </c>
      <c r="E26" s="1376">
        <f>入力シート!$E148</f>
        <v>0</v>
      </c>
      <c r="F26" s="1377"/>
      <c r="G26" s="1377"/>
      <c r="H26" s="1377"/>
      <c r="I26" s="1377"/>
      <c r="J26" s="1377"/>
      <c r="K26" s="1377"/>
      <c r="L26" s="1377"/>
      <c r="M26" s="879" t="s">
        <v>911</v>
      </c>
      <c r="N26" s="962"/>
      <c r="O26" s="1384">
        <f>入力シート!$H148</f>
        <v>0</v>
      </c>
      <c r="P26" s="1385"/>
      <c r="Q26" s="1385"/>
      <c r="R26" s="1385"/>
      <c r="S26" s="1385"/>
      <c r="T26" s="1385"/>
      <c r="U26" s="1385"/>
      <c r="V26" s="1385"/>
      <c r="W26" s="838" t="s">
        <v>912</v>
      </c>
      <c r="X26" s="839"/>
      <c r="Y26" s="1384">
        <f>入力シート!$E$145*E26/1000</f>
        <v>0</v>
      </c>
      <c r="Z26" s="1385"/>
      <c r="AA26" s="1385"/>
      <c r="AB26" s="1385"/>
      <c r="AC26" s="1385"/>
      <c r="AD26" s="1385"/>
      <c r="AE26" s="1385"/>
      <c r="AF26" s="1385"/>
      <c r="AG26" s="883" t="s">
        <v>110</v>
      </c>
      <c r="AH26" s="839"/>
      <c r="AI26" s="1384">
        <f>入力シート!$E$124</f>
        <v>0</v>
      </c>
      <c r="AJ26" s="1385"/>
      <c r="AK26" s="1385"/>
      <c r="AL26" s="1385"/>
      <c r="AM26" s="1385"/>
      <c r="AN26" s="1385"/>
      <c r="AO26" s="1385"/>
      <c r="AP26" s="1385"/>
      <c r="AQ26" s="883" t="s">
        <v>110</v>
      </c>
      <c r="AR26" s="884"/>
      <c r="AS26" s="1376">
        <f>MIN(Y26,AI26)</f>
        <v>0</v>
      </c>
      <c r="AT26" s="1377"/>
      <c r="AU26" s="1377"/>
      <c r="AV26" s="1377"/>
      <c r="AW26" s="1377"/>
      <c r="AX26" s="1377"/>
      <c r="AY26" s="1377"/>
      <c r="AZ26" s="1377"/>
      <c r="BA26" s="883" t="s">
        <v>110</v>
      </c>
      <c r="BB26" s="885"/>
      <c r="BC26" s="1376">
        <f>O26*AS26</f>
        <v>0</v>
      </c>
      <c r="BD26" s="1377"/>
      <c r="BE26" s="1377"/>
      <c r="BF26" s="1377"/>
      <c r="BG26" s="1377"/>
      <c r="BH26" s="1377"/>
      <c r="BI26" s="1377"/>
      <c r="BJ26" s="1377"/>
      <c r="BK26" s="883" t="s">
        <v>110</v>
      </c>
      <c r="BL26" s="886"/>
      <c r="BM26" s="802"/>
      <c r="BN26" s="583"/>
    </row>
    <row r="27" spans="1:70" ht="20.100000000000001" customHeight="1" x14ac:dyDescent="0.15">
      <c r="A27" s="801"/>
      <c r="B27" s="1360"/>
      <c r="C27" s="1361"/>
      <c r="D27" s="887">
        <v>2</v>
      </c>
      <c r="E27" s="1374">
        <f>IF(入力シート!$E$146&gt;=2,入力シート!$E149,0)</f>
        <v>0</v>
      </c>
      <c r="F27" s="1375"/>
      <c r="G27" s="1375"/>
      <c r="H27" s="1375"/>
      <c r="I27" s="1375"/>
      <c r="J27" s="1375"/>
      <c r="K27" s="1375"/>
      <c r="L27" s="1375"/>
      <c r="M27" s="888" t="s">
        <v>911</v>
      </c>
      <c r="N27" s="963"/>
      <c r="O27" s="1382">
        <f>IF(入力シート!$E$146&gt;=2,入力シート!$H149,0)</f>
        <v>0</v>
      </c>
      <c r="P27" s="1383"/>
      <c r="Q27" s="1383"/>
      <c r="R27" s="1383"/>
      <c r="S27" s="1383"/>
      <c r="T27" s="1383"/>
      <c r="U27" s="1383"/>
      <c r="V27" s="1383"/>
      <c r="W27" s="890" t="s">
        <v>912</v>
      </c>
      <c r="X27" s="889"/>
      <c r="Y27" s="1382">
        <f>入力シート!$E$145*E27/1000</f>
        <v>0</v>
      </c>
      <c r="Z27" s="1383"/>
      <c r="AA27" s="1383"/>
      <c r="AB27" s="1383"/>
      <c r="AC27" s="1383"/>
      <c r="AD27" s="1383"/>
      <c r="AE27" s="1383"/>
      <c r="AF27" s="1383"/>
      <c r="AG27" s="891" t="s">
        <v>110</v>
      </c>
      <c r="AH27" s="889"/>
      <c r="AI27" s="1382">
        <f>IF(AND(入力シート!E146&gt;=2,入力シート!E146&lt;=5),入力シート!$E$124,0)</f>
        <v>0</v>
      </c>
      <c r="AJ27" s="1383"/>
      <c r="AK27" s="1383"/>
      <c r="AL27" s="1383"/>
      <c r="AM27" s="1383"/>
      <c r="AN27" s="1383"/>
      <c r="AO27" s="1383"/>
      <c r="AP27" s="1383"/>
      <c r="AQ27" s="891" t="s">
        <v>110</v>
      </c>
      <c r="AR27" s="892"/>
      <c r="AS27" s="1374">
        <f>MIN(Y27,AI27)</f>
        <v>0</v>
      </c>
      <c r="AT27" s="1375"/>
      <c r="AU27" s="1375"/>
      <c r="AV27" s="1375"/>
      <c r="AW27" s="1375"/>
      <c r="AX27" s="1375"/>
      <c r="AY27" s="1375"/>
      <c r="AZ27" s="1375"/>
      <c r="BA27" s="891" t="s">
        <v>110</v>
      </c>
      <c r="BB27" s="893"/>
      <c r="BC27" s="1374">
        <f>O27*AS27</f>
        <v>0</v>
      </c>
      <c r="BD27" s="1375"/>
      <c r="BE27" s="1375"/>
      <c r="BF27" s="1375"/>
      <c r="BG27" s="1375"/>
      <c r="BH27" s="1375"/>
      <c r="BI27" s="1375"/>
      <c r="BJ27" s="1375"/>
      <c r="BK27" s="891" t="s">
        <v>110</v>
      </c>
      <c r="BL27" s="894"/>
      <c r="BM27" s="802"/>
      <c r="BN27" s="583"/>
    </row>
    <row r="28" spans="1:70" ht="20.100000000000001" customHeight="1" x14ac:dyDescent="0.15">
      <c r="A28" s="801"/>
      <c r="B28" s="1360"/>
      <c r="C28" s="1361"/>
      <c r="D28" s="887">
        <v>3</v>
      </c>
      <c r="E28" s="1374">
        <f>IF(入力シート!$E$146&gt;=3,入力シート!$E150,0)</f>
        <v>0</v>
      </c>
      <c r="F28" s="1375"/>
      <c r="G28" s="1375"/>
      <c r="H28" s="1375"/>
      <c r="I28" s="1375"/>
      <c r="J28" s="1375"/>
      <c r="K28" s="1375"/>
      <c r="L28" s="1375"/>
      <c r="M28" s="888" t="s">
        <v>911</v>
      </c>
      <c r="N28" s="963"/>
      <c r="O28" s="1382">
        <f>IF(入力シート!$E$146&gt;=3,入力シート!$H150,0)</f>
        <v>0</v>
      </c>
      <c r="P28" s="1383"/>
      <c r="Q28" s="1383"/>
      <c r="R28" s="1383"/>
      <c r="S28" s="1383"/>
      <c r="T28" s="1383"/>
      <c r="U28" s="1383"/>
      <c r="V28" s="1383"/>
      <c r="W28" s="890" t="s">
        <v>912</v>
      </c>
      <c r="X28" s="889"/>
      <c r="Y28" s="1382">
        <f>入力シート!$E$145*E28/1000</f>
        <v>0</v>
      </c>
      <c r="Z28" s="1383"/>
      <c r="AA28" s="1383"/>
      <c r="AB28" s="1383"/>
      <c r="AC28" s="1383"/>
      <c r="AD28" s="1383"/>
      <c r="AE28" s="1383"/>
      <c r="AF28" s="1383"/>
      <c r="AG28" s="891" t="s">
        <v>110</v>
      </c>
      <c r="AH28" s="889"/>
      <c r="AI28" s="1382">
        <f>IF(AND(入力シート!E146&gt;=3,入力シート!E146&lt;=5),入力シート!$E$124,0)</f>
        <v>0</v>
      </c>
      <c r="AJ28" s="1383"/>
      <c r="AK28" s="1383"/>
      <c r="AL28" s="1383"/>
      <c r="AM28" s="1383"/>
      <c r="AN28" s="1383"/>
      <c r="AO28" s="1383"/>
      <c r="AP28" s="1383"/>
      <c r="AQ28" s="891" t="s">
        <v>110</v>
      </c>
      <c r="AR28" s="892"/>
      <c r="AS28" s="1374">
        <f>MIN(Y28,AI28)</f>
        <v>0</v>
      </c>
      <c r="AT28" s="1375"/>
      <c r="AU28" s="1375"/>
      <c r="AV28" s="1375"/>
      <c r="AW28" s="1375"/>
      <c r="AX28" s="1375"/>
      <c r="AY28" s="1375"/>
      <c r="AZ28" s="1375"/>
      <c r="BA28" s="891" t="s">
        <v>110</v>
      </c>
      <c r="BB28" s="893"/>
      <c r="BC28" s="1374">
        <f>O28*AS28</f>
        <v>0</v>
      </c>
      <c r="BD28" s="1375"/>
      <c r="BE28" s="1375"/>
      <c r="BF28" s="1375"/>
      <c r="BG28" s="1375"/>
      <c r="BH28" s="1375"/>
      <c r="BI28" s="1375"/>
      <c r="BJ28" s="1375"/>
      <c r="BK28" s="891" t="s">
        <v>110</v>
      </c>
      <c r="BL28" s="894"/>
      <c r="BM28" s="802"/>
      <c r="BN28" s="583"/>
    </row>
    <row r="29" spans="1:70" ht="20.100000000000001" customHeight="1" x14ac:dyDescent="0.15">
      <c r="A29" s="801"/>
      <c r="B29" s="1360"/>
      <c r="C29" s="1361"/>
      <c r="D29" s="887">
        <v>4</v>
      </c>
      <c r="E29" s="1374">
        <f>IF(入力シート!$E$146&gt;=4,入力シート!$E151,0)</f>
        <v>0</v>
      </c>
      <c r="F29" s="1375"/>
      <c r="G29" s="1375"/>
      <c r="H29" s="1375"/>
      <c r="I29" s="1375"/>
      <c r="J29" s="1375"/>
      <c r="K29" s="1375"/>
      <c r="L29" s="1375"/>
      <c r="M29" s="888" t="s">
        <v>911</v>
      </c>
      <c r="N29" s="963"/>
      <c r="O29" s="1382">
        <f>IF(入力シート!$E$146&gt;=4,入力シート!$H151,0)</f>
        <v>0</v>
      </c>
      <c r="P29" s="1383"/>
      <c r="Q29" s="1383"/>
      <c r="R29" s="1383"/>
      <c r="S29" s="1383"/>
      <c r="T29" s="1383"/>
      <c r="U29" s="1383"/>
      <c r="V29" s="1383"/>
      <c r="W29" s="890" t="s">
        <v>912</v>
      </c>
      <c r="X29" s="889"/>
      <c r="Y29" s="1382">
        <f>入力シート!$E$145*E29/1000</f>
        <v>0</v>
      </c>
      <c r="Z29" s="1383"/>
      <c r="AA29" s="1383"/>
      <c r="AB29" s="1383"/>
      <c r="AC29" s="1383"/>
      <c r="AD29" s="1383"/>
      <c r="AE29" s="1383"/>
      <c r="AF29" s="1383"/>
      <c r="AG29" s="891" t="s">
        <v>110</v>
      </c>
      <c r="AH29" s="889"/>
      <c r="AI29" s="1382">
        <f>IF(AND(入力シート!E146&gt;=4,入力シート!E146&lt;=5),入力シート!$E$124,0)</f>
        <v>0</v>
      </c>
      <c r="AJ29" s="1383"/>
      <c r="AK29" s="1383"/>
      <c r="AL29" s="1383"/>
      <c r="AM29" s="1383"/>
      <c r="AN29" s="1383"/>
      <c r="AO29" s="1383"/>
      <c r="AP29" s="1383"/>
      <c r="AQ29" s="891" t="s">
        <v>110</v>
      </c>
      <c r="AR29" s="892"/>
      <c r="AS29" s="1374">
        <f>MIN(Y29,AI29)</f>
        <v>0</v>
      </c>
      <c r="AT29" s="1375"/>
      <c r="AU29" s="1375"/>
      <c r="AV29" s="1375"/>
      <c r="AW29" s="1375"/>
      <c r="AX29" s="1375"/>
      <c r="AY29" s="1375"/>
      <c r="AZ29" s="1375"/>
      <c r="BA29" s="891" t="s">
        <v>110</v>
      </c>
      <c r="BB29" s="893"/>
      <c r="BC29" s="1374">
        <f>O29*AS29</f>
        <v>0</v>
      </c>
      <c r="BD29" s="1375"/>
      <c r="BE29" s="1375"/>
      <c r="BF29" s="1375"/>
      <c r="BG29" s="1375"/>
      <c r="BH29" s="1375"/>
      <c r="BI29" s="1375"/>
      <c r="BJ29" s="1375"/>
      <c r="BK29" s="891" t="s">
        <v>110</v>
      </c>
      <c r="BL29" s="894"/>
      <c r="BM29" s="802"/>
      <c r="BN29" s="583"/>
    </row>
    <row r="30" spans="1:70" ht="20.100000000000001" customHeight="1" thickBot="1" x14ac:dyDescent="0.2">
      <c r="A30" s="801"/>
      <c r="B30" s="1360"/>
      <c r="C30" s="1361"/>
      <c r="D30" s="895">
        <v>5</v>
      </c>
      <c r="E30" s="1378">
        <f>IF(入力シート!$E$146&gt;=5,入力シート!$E152,0)</f>
        <v>0</v>
      </c>
      <c r="F30" s="1379"/>
      <c r="G30" s="1379"/>
      <c r="H30" s="1379"/>
      <c r="I30" s="1379"/>
      <c r="J30" s="1379"/>
      <c r="K30" s="1379"/>
      <c r="L30" s="1379"/>
      <c r="M30" s="881" t="s">
        <v>911</v>
      </c>
      <c r="N30" s="964"/>
      <c r="O30" s="1380">
        <f>IF(入力シート!$E$146&gt;=5,入力シート!$H152,0)</f>
        <v>0</v>
      </c>
      <c r="P30" s="1381"/>
      <c r="Q30" s="1381"/>
      <c r="R30" s="1381"/>
      <c r="S30" s="1381"/>
      <c r="T30" s="1381"/>
      <c r="U30" s="1381"/>
      <c r="V30" s="1381"/>
      <c r="W30" s="834" t="s">
        <v>912</v>
      </c>
      <c r="X30" s="896"/>
      <c r="Y30" s="1380">
        <f>入力シート!$E$145*E30/1000</f>
        <v>0</v>
      </c>
      <c r="Z30" s="1381"/>
      <c r="AA30" s="1381"/>
      <c r="AB30" s="1381"/>
      <c r="AC30" s="1381"/>
      <c r="AD30" s="1381"/>
      <c r="AE30" s="1381"/>
      <c r="AF30" s="1381"/>
      <c r="AG30" s="897" t="s">
        <v>110</v>
      </c>
      <c r="AH30" s="896"/>
      <c r="AI30" s="1380">
        <f>IF(入力シート!E146=5,入力シート!$E$124,0)</f>
        <v>0</v>
      </c>
      <c r="AJ30" s="1381"/>
      <c r="AK30" s="1381"/>
      <c r="AL30" s="1381"/>
      <c r="AM30" s="1381"/>
      <c r="AN30" s="1381"/>
      <c r="AO30" s="1381"/>
      <c r="AP30" s="1381"/>
      <c r="AQ30" s="897" t="s">
        <v>110</v>
      </c>
      <c r="AR30" s="898"/>
      <c r="AS30" s="1378">
        <f>MIN(Y30,AI30)</f>
        <v>0</v>
      </c>
      <c r="AT30" s="1379"/>
      <c r="AU30" s="1379"/>
      <c r="AV30" s="1379"/>
      <c r="AW30" s="1379"/>
      <c r="AX30" s="1379"/>
      <c r="AY30" s="1379"/>
      <c r="AZ30" s="1379"/>
      <c r="BA30" s="897" t="s">
        <v>110</v>
      </c>
      <c r="BB30" s="899"/>
      <c r="BC30" s="1434">
        <f>O30*AS30</f>
        <v>0</v>
      </c>
      <c r="BD30" s="1435"/>
      <c r="BE30" s="1435"/>
      <c r="BF30" s="1435"/>
      <c r="BG30" s="1435"/>
      <c r="BH30" s="1435"/>
      <c r="BI30" s="1435"/>
      <c r="BJ30" s="1435"/>
      <c r="BK30" s="900" t="s">
        <v>873</v>
      </c>
      <c r="BL30" s="901"/>
      <c r="BM30" s="802"/>
      <c r="BN30" s="583"/>
    </row>
    <row r="31" spans="1:70" ht="20.100000000000001" customHeight="1" thickTop="1" x14ac:dyDescent="0.15">
      <c r="A31" s="801"/>
      <c r="B31" s="1360"/>
      <c r="C31" s="1361"/>
      <c r="D31" s="902"/>
      <c r="E31" s="902"/>
      <c r="F31" s="880"/>
      <c r="G31" s="880"/>
      <c r="H31" s="880"/>
      <c r="I31" s="880"/>
      <c r="J31" s="880"/>
      <c r="K31" s="880"/>
      <c r="L31" s="880"/>
      <c r="M31" s="803"/>
      <c r="N31" s="803"/>
      <c r="O31" s="803"/>
      <c r="P31" s="803"/>
      <c r="Q31" s="803"/>
      <c r="R31" s="803"/>
      <c r="S31" s="803"/>
      <c r="T31" s="803"/>
      <c r="U31" s="803"/>
      <c r="V31" s="803"/>
      <c r="W31" s="803"/>
      <c r="X31" s="803"/>
      <c r="Y31" s="803"/>
      <c r="Z31" s="803"/>
      <c r="AA31" s="803"/>
      <c r="AB31" s="803"/>
      <c r="AC31" s="803"/>
      <c r="AD31" s="803"/>
      <c r="AE31" s="803"/>
      <c r="AF31" s="803"/>
      <c r="AG31" s="902"/>
      <c r="AH31" s="803"/>
      <c r="AI31" s="840"/>
      <c r="AJ31" s="903"/>
      <c r="AK31" s="903"/>
      <c r="AL31" s="903"/>
      <c r="AM31" s="903"/>
      <c r="AN31" s="903"/>
      <c r="AO31" s="904"/>
      <c r="AP31" s="903"/>
      <c r="AQ31" s="902"/>
      <c r="AR31" s="905"/>
      <c r="AS31" s="905"/>
      <c r="AT31" s="905"/>
      <c r="AU31" s="905"/>
      <c r="AV31" s="905"/>
      <c r="AW31" s="905"/>
      <c r="AX31" s="905"/>
      <c r="AY31" s="905"/>
      <c r="AZ31" s="905"/>
      <c r="BA31" s="902"/>
      <c r="BB31" s="905"/>
      <c r="BC31" s="1432">
        <f>SUM(BC26:BJ30)</f>
        <v>0</v>
      </c>
      <c r="BD31" s="1433"/>
      <c r="BE31" s="1433"/>
      <c r="BF31" s="1433"/>
      <c r="BG31" s="1433"/>
      <c r="BH31" s="1433"/>
      <c r="BI31" s="1433"/>
      <c r="BJ31" s="1433"/>
      <c r="BK31" s="902" t="s">
        <v>874</v>
      </c>
      <c r="BL31" s="878"/>
      <c r="BM31" s="802"/>
      <c r="BN31" s="583"/>
    </row>
    <row r="32" spans="1:70" ht="20.100000000000001" customHeight="1" x14ac:dyDescent="0.15">
      <c r="A32" s="801"/>
      <c r="B32" s="1360"/>
      <c r="C32" s="1361"/>
      <c r="D32" s="906" t="s">
        <v>875</v>
      </c>
      <c r="E32" s="883"/>
      <c r="F32" s="879"/>
      <c r="G32" s="879"/>
      <c r="H32" s="879"/>
      <c r="I32" s="879"/>
      <c r="J32" s="879"/>
      <c r="K32" s="879"/>
      <c r="L32" s="879"/>
      <c r="M32" s="838"/>
      <c r="N32" s="838"/>
      <c r="O32" s="838"/>
      <c r="P32" s="1426">
        <f>O26*Y26+O27*Y27+O28*Y28+O29*Y29+O30*Y30</f>
        <v>0</v>
      </c>
      <c r="Q32" s="1427"/>
      <c r="R32" s="1427"/>
      <c r="S32" s="1427"/>
      <c r="T32" s="1427"/>
      <c r="U32" s="1427"/>
      <c r="V32" s="1427"/>
      <c r="W32" s="838" t="s">
        <v>872</v>
      </c>
      <c r="X32" s="839"/>
      <c r="Y32" s="838"/>
      <c r="Z32" s="838"/>
      <c r="AA32" s="838"/>
      <c r="AB32" s="838"/>
      <c r="AC32" s="838"/>
      <c r="AD32" s="838"/>
      <c r="AE32" s="838"/>
      <c r="AF32" s="838"/>
      <c r="AG32" s="883"/>
      <c r="AH32" s="838"/>
      <c r="AI32" s="838"/>
      <c r="AJ32" s="907"/>
      <c r="AK32" s="907"/>
      <c r="AL32" s="907"/>
      <c r="AM32" s="907"/>
      <c r="AN32" s="907"/>
      <c r="AO32" s="908"/>
      <c r="AP32" s="907"/>
      <c r="AQ32" s="883"/>
      <c r="AR32" s="909"/>
      <c r="AS32" s="909"/>
      <c r="AT32" s="909"/>
      <c r="AU32" s="909"/>
      <c r="AV32" s="909"/>
      <c r="AW32" s="909"/>
      <c r="AX32" s="909"/>
      <c r="AY32" s="909"/>
      <c r="AZ32" s="909"/>
      <c r="BA32" s="883"/>
      <c r="BB32" s="909"/>
      <c r="BC32" s="909"/>
      <c r="BD32" s="909"/>
      <c r="BE32" s="909"/>
      <c r="BF32" s="909"/>
      <c r="BG32" s="909"/>
      <c r="BH32" s="909"/>
      <c r="BI32" s="909"/>
      <c r="BJ32" s="909"/>
      <c r="BK32" s="883"/>
      <c r="BL32" s="886"/>
      <c r="BM32" s="802"/>
      <c r="BN32" s="583"/>
    </row>
    <row r="33" spans="1:66" ht="20.100000000000001" customHeight="1" x14ac:dyDescent="0.15">
      <c r="A33" s="801"/>
      <c r="B33" s="1360"/>
      <c r="C33" s="1361"/>
      <c r="D33" s="965" t="s">
        <v>876</v>
      </c>
      <c r="E33" s="966"/>
      <c r="F33" s="873"/>
      <c r="G33" s="873"/>
      <c r="H33" s="873"/>
      <c r="I33" s="873"/>
      <c r="J33" s="873"/>
      <c r="K33" s="873"/>
      <c r="L33" s="873"/>
      <c r="M33" s="822"/>
      <c r="N33" s="822"/>
      <c r="O33" s="822"/>
      <c r="P33" s="822"/>
      <c r="Q33" s="822"/>
      <c r="R33" s="822"/>
      <c r="S33" s="822"/>
      <c r="T33" s="822"/>
      <c r="U33" s="822"/>
      <c r="V33" s="822"/>
      <c r="W33" s="822"/>
      <c r="X33" s="822"/>
      <c r="Y33" s="822"/>
      <c r="Z33" s="822"/>
      <c r="AA33" s="822"/>
      <c r="AB33" s="822"/>
      <c r="AC33" s="822"/>
      <c r="AD33" s="822"/>
      <c r="AE33" s="822"/>
      <c r="AF33" s="822"/>
      <c r="AG33" s="966"/>
      <c r="AH33" s="822"/>
      <c r="AI33" s="822"/>
      <c r="AJ33" s="874"/>
      <c r="AK33" s="874"/>
      <c r="AL33" s="874"/>
      <c r="AM33" s="874"/>
      <c r="AN33" s="874"/>
      <c r="AO33" s="875"/>
      <c r="AP33" s="874"/>
      <c r="AQ33" s="966"/>
      <c r="AR33" s="967"/>
      <c r="AS33" s="967"/>
      <c r="AT33" s="967"/>
      <c r="AU33" s="967"/>
      <c r="AV33" s="967"/>
      <c r="AW33" s="967"/>
      <c r="AX33" s="967"/>
      <c r="AY33" s="967"/>
      <c r="AZ33" s="967"/>
      <c r="BA33" s="966"/>
      <c r="BB33" s="967"/>
      <c r="BC33" s="967"/>
      <c r="BD33" s="967"/>
      <c r="BE33" s="967"/>
      <c r="BF33" s="967"/>
      <c r="BG33" s="967"/>
      <c r="BH33" s="967"/>
      <c r="BI33" s="967"/>
      <c r="BJ33" s="967"/>
      <c r="BK33" s="966"/>
      <c r="BL33" s="968"/>
      <c r="BM33" s="802"/>
      <c r="BN33" s="583"/>
    </row>
    <row r="34" spans="1:66" ht="20.100000000000001" customHeight="1" x14ac:dyDescent="0.15">
      <c r="A34" s="801"/>
      <c r="B34" s="1360"/>
      <c r="C34" s="1361"/>
      <c r="D34" s="1429" t="str">
        <f>IF(入力シート!E195="有","・EMSにて","")</f>
        <v/>
      </c>
      <c r="E34" s="1429"/>
      <c r="F34" s="1429"/>
      <c r="G34" s="1429"/>
      <c r="H34" s="1429"/>
      <c r="I34" s="1430" t="str">
        <f>IF(入力シート!E195="有",入力シート!E196,"")</f>
        <v/>
      </c>
      <c r="J34" s="1430"/>
      <c r="K34" s="1430"/>
      <c r="L34" s="1786" t="str">
        <f>IF(入力シート!E195="有","kwへ出力制御","")</f>
        <v/>
      </c>
      <c r="M34" s="1787"/>
      <c r="N34" s="1787"/>
      <c r="O34" s="1787"/>
      <c r="P34" s="1787"/>
      <c r="Q34" s="1787"/>
      <c r="R34" s="1787"/>
      <c r="S34" s="1787"/>
      <c r="T34" s="1787"/>
      <c r="U34" s="803"/>
      <c r="V34" s="803"/>
      <c r="W34" s="803"/>
      <c r="X34" s="803"/>
      <c r="Y34" s="803"/>
      <c r="Z34" s="803"/>
      <c r="AA34" s="803"/>
      <c r="AB34" s="803"/>
      <c r="AC34" s="803"/>
      <c r="AD34" s="803"/>
      <c r="AE34" s="803"/>
      <c r="AF34" s="803"/>
      <c r="AG34" s="910"/>
      <c r="AH34" s="803"/>
      <c r="AI34" s="803"/>
      <c r="AJ34" s="911"/>
      <c r="AK34" s="911"/>
      <c r="AL34" s="911"/>
      <c r="AM34" s="911"/>
      <c r="AN34" s="911"/>
      <c r="AO34" s="912"/>
      <c r="AP34" s="911"/>
      <c r="AQ34" s="910"/>
      <c r="AR34" s="913"/>
      <c r="AS34" s="913"/>
      <c r="AT34" s="913"/>
      <c r="AU34" s="913"/>
      <c r="AV34" s="913"/>
      <c r="AW34" s="913"/>
      <c r="AX34" s="913"/>
      <c r="AY34" s="913"/>
      <c r="AZ34" s="913"/>
      <c r="BA34" s="910"/>
      <c r="BB34" s="913"/>
      <c r="BC34" s="913"/>
      <c r="BD34" s="913"/>
      <c r="BE34" s="913"/>
      <c r="BF34" s="913"/>
      <c r="BG34" s="913"/>
      <c r="BH34" s="913"/>
      <c r="BI34" s="913"/>
      <c r="BJ34" s="913"/>
      <c r="BK34" s="910"/>
      <c r="BL34" s="914"/>
      <c r="BM34" s="802"/>
      <c r="BN34" s="583"/>
    </row>
    <row r="35" spans="1:66" ht="20.100000000000001" customHeight="1" x14ac:dyDescent="0.15">
      <c r="A35" s="801"/>
      <c r="B35" s="1360"/>
      <c r="C35" s="1361"/>
      <c r="D35" s="1437" t="str">
        <f>IF(入力シート!E123="有","・出力制限有","")</f>
        <v/>
      </c>
      <c r="E35" s="1438"/>
      <c r="F35" s="1438"/>
      <c r="G35" s="1438"/>
      <c r="H35" s="1438"/>
      <c r="I35" s="1438"/>
      <c r="J35" s="880"/>
      <c r="K35" s="880"/>
      <c r="L35" s="880"/>
      <c r="M35" s="803"/>
      <c r="N35" s="803"/>
      <c r="O35" s="803"/>
      <c r="P35" s="803"/>
      <c r="Q35" s="803"/>
      <c r="R35" s="803"/>
      <c r="S35" s="803"/>
      <c r="T35" s="803"/>
      <c r="U35" s="803"/>
      <c r="V35" s="803"/>
      <c r="W35" s="803"/>
      <c r="X35" s="803"/>
      <c r="Y35" s="803"/>
      <c r="Z35" s="803"/>
      <c r="AA35" s="803"/>
      <c r="AB35" s="803"/>
      <c r="AC35" s="803"/>
      <c r="AD35" s="803"/>
      <c r="AE35" s="803"/>
      <c r="AF35" s="803"/>
      <c r="AG35" s="910"/>
      <c r="AH35" s="803"/>
      <c r="AI35" s="803"/>
      <c r="AJ35" s="911"/>
      <c r="AK35" s="911"/>
      <c r="AL35" s="911"/>
      <c r="AM35" s="911"/>
      <c r="AN35" s="911"/>
      <c r="AO35" s="912"/>
      <c r="AP35" s="911"/>
      <c r="AQ35" s="910"/>
      <c r="AR35" s="913"/>
      <c r="AS35" s="913"/>
      <c r="AT35" s="913"/>
      <c r="AU35" s="913"/>
      <c r="AV35" s="913"/>
      <c r="AW35" s="913"/>
      <c r="AX35" s="913"/>
      <c r="AY35" s="913"/>
      <c r="AZ35" s="913"/>
      <c r="BA35" s="910"/>
      <c r="BB35" s="913"/>
      <c r="BC35" s="913"/>
      <c r="BD35" s="913"/>
      <c r="BE35" s="913"/>
      <c r="BF35" s="913"/>
      <c r="BG35" s="913"/>
      <c r="BH35" s="913"/>
      <c r="BI35" s="913"/>
      <c r="BJ35" s="913"/>
      <c r="BK35" s="910"/>
      <c r="BL35" s="914"/>
      <c r="BM35" s="802"/>
      <c r="BN35" s="583"/>
    </row>
    <row r="36" spans="1:66" ht="20.100000000000001" customHeight="1" x14ac:dyDescent="0.15">
      <c r="A36" s="801"/>
      <c r="B36" s="1360"/>
      <c r="C36" s="1361"/>
      <c r="D36" s="1437" t="str">
        <f>IF(入力シート!E121&lt;&gt;"","・パネルのメーカ：","")</f>
        <v/>
      </c>
      <c r="E36" s="1438"/>
      <c r="F36" s="1438"/>
      <c r="G36" s="1438"/>
      <c r="H36" s="1438"/>
      <c r="I36" s="1438"/>
      <c r="J36" s="1438"/>
      <c r="K36" s="1438"/>
      <c r="L36" s="1438" t="str">
        <f>IF(入力シート!E121&lt;&gt;"",入力シート!E121,"")</f>
        <v/>
      </c>
      <c r="M36" s="1438"/>
      <c r="N36" s="1438"/>
      <c r="O36" s="1438"/>
      <c r="P36" s="1438"/>
      <c r="Q36" s="1438"/>
      <c r="R36" s="1438"/>
      <c r="S36" s="1438"/>
      <c r="T36" s="1438"/>
      <c r="U36" s="1438"/>
      <c r="V36" s="1438"/>
      <c r="W36" s="1438"/>
      <c r="X36" s="1438"/>
      <c r="Y36" s="1438"/>
      <c r="Z36" s="1438"/>
      <c r="AA36" s="1438"/>
      <c r="AB36" s="1438"/>
      <c r="AC36" s="1438"/>
      <c r="AD36" s="1438"/>
      <c r="AE36" s="1438"/>
      <c r="AF36" s="1438"/>
      <c r="AG36" s="1438"/>
      <c r="AH36" s="1438"/>
      <c r="AI36" s="1438"/>
      <c r="AJ36" s="1438"/>
      <c r="AK36" s="1438"/>
      <c r="AL36" s="1438"/>
      <c r="AM36" s="1438"/>
      <c r="AN36" s="1438"/>
      <c r="AO36" s="1438"/>
      <c r="AP36" s="1438"/>
      <c r="AQ36" s="1438"/>
      <c r="AR36" s="1438"/>
      <c r="AS36" s="1438"/>
      <c r="AT36" s="1438"/>
      <c r="AU36" s="1438"/>
      <c r="AV36" s="1438"/>
      <c r="AW36" s="1438"/>
      <c r="AX36" s="1438"/>
      <c r="AY36" s="1438"/>
      <c r="AZ36" s="1438"/>
      <c r="BA36" s="1438"/>
      <c r="BB36" s="1438"/>
      <c r="BC36" s="1438"/>
      <c r="BD36" s="1438"/>
      <c r="BE36" s="1438"/>
      <c r="BF36" s="1438"/>
      <c r="BG36" s="1438"/>
      <c r="BH36" s="1438"/>
      <c r="BI36" s="1438"/>
      <c r="BJ36" s="1438"/>
      <c r="BK36" s="1438"/>
      <c r="BL36" s="1439"/>
      <c r="BM36" s="802"/>
      <c r="BN36" s="583"/>
    </row>
    <row r="37" spans="1:66" ht="20.100000000000001" customHeight="1" x14ac:dyDescent="0.15">
      <c r="A37" s="801"/>
      <c r="B37" s="1360"/>
      <c r="C37" s="1361"/>
      <c r="D37" s="1437" t="str">
        <f>IF(入力シート!E121&lt;&gt;"","・パネルのメーカ：","")</f>
        <v/>
      </c>
      <c r="E37" s="1438"/>
      <c r="F37" s="1438"/>
      <c r="G37" s="1438"/>
      <c r="H37" s="1438"/>
      <c r="I37" s="1438"/>
      <c r="J37" s="1438"/>
      <c r="K37" s="1438"/>
      <c r="L37" s="1438" t="str">
        <f>IF(入力シート!E122&lt;&gt;"",入力シート!E122,"")</f>
        <v/>
      </c>
      <c r="M37" s="1438"/>
      <c r="N37" s="1438"/>
      <c r="O37" s="1438"/>
      <c r="P37" s="1438"/>
      <c r="Q37" s="1438"/>
      <c r="R37" s="1438"/>
      <c r="S37" s="1438"/>
      <c r="T37" s="1438"/>
      <c r="U37" s="1438"/>
      <c r="V37" s="1438"/>
      <c r="W37" s="1438"/>
      <c r="X37" s="1438"/>
      <c r="Y37" s="1438"/>
      <c r="Z37" s="1438"/>
      <c r="AA37" s="1438"/>
      <c r="AB37" s="1438"/>
      <c r="AC37" s="1438"/>
      <c r="AD37" s="1438"/>
      <c r="AE37" s="1438"/>
      <c r="AF37" s="1438"/>
      <c r="AG37" s="1438"/>
      <c r="AH37" s="1438"/>
      <c r="AI37" s="1438"/>
      <c r="AJ37" s="1438"/>
      <c r="AK37" s="1438"/>
      <c r="AL37" s="1438"/>
      <c r="AM37" s="1438"/>
      <c r="AN37" s="1438"/>
      <c r="AO37" s="1438"/>
      <c r="AP37" s="1438"/>
      <c r="AQ37" s="1438"/>
      <c r="AR37" s="1438"/>
      <c r="AS37" s="1438"/>
      <c r="AT37" s="1438"/>
      <c r="AU37" s="1438"/>
      <c r="AV37" s="1438"/>
      <c r="AW37" s="1438"/>
      <c r="AX37" s="1438"/>
      <c r="AY37" s="1438"/>
      <c r="AZ37" s="1438"/>
      <c r="BA37" s="1438"/>
      <c r="BB37" s="1438"/>
      <c r="BC37" s="1438"/>
      <c r="BD37" s="1438"/>
      <c r="BE37" s="1438"/>
      <c r="BF37" s="1438"/>
      <c r="BG37" s="1438"/>
      <c r="BH37" s="1438"/>
      <c r="BI37" s="1438"/>
      <c r="BJ37" s="1438"/>
      <c r="BK37" s="1438"/>
      <c r="BL37" s="1439"/>
      <c r="BM37" s="802"/>
      <c r="BN37" s="583"/>
    </row>
    <row r="38" spans="1:66" ht="20.100000000000001" customHeight="1" x14ac:dyDescent="0.15">
      <c r="A38" s="801"/>
      <c r="B38" s="1360"/>
      <c r="C38" s="1361"/>
      <c r="D38" s="916"/>
      <c r="E38" s="917"/>
      <c r="F38" s="918"/>
      <c r="G38" s="918"/>
      <c r="H38" s="918"/>
      <c r="I38" s="918"/>
      <c r="J38" s="919"/>
      <c r="K38" s="919"/>
      <c r="L38" s="919"/>
      <c r="M38" s="920"/>
      <c r="N38" s="920"/>
      <c r="O38" s="920"/>
      <c r="P38" s="920"/>
      <c r="Q38" s="920"/>
      <c r="R38" s="920"/>
      <c r="S38" s="920"/>
      <c r="T38" s="920"/>
      <c r="U38" s="920"/>
      <c r="V38" s="920"/>
      <c r="W38" s="920"/>
      <c r="X38" s="920"/>
      <c r="Y38" s="920"/>
      <c r="Z38" s="920"/>
      <c r="AA38" s="920"/>
      <c r="AB38" s="920"/>
      <c r="AC38" s="920"/>
      <c r="AD38" s="920"/>
      <c r="AE38" s="920"/>
      <c r="AF38" s="920"/>
      <c r="AG38" s="917"/>
      <c r="AH38" s="920"/>
      <c r="AI38" s="920"/>
      <c r="AJ38" s="921"/>
      <c r="AK38" s="921"/>
      <c r="AL38" s="921"/>
      <c r="AM38" s="921"/>
      <c r="AN38" s="921"/>
      <c r="AO38" s="922"/>
      <c r="AP38" s="921"/>
      <c r="AQ38" s="917"/>
      <c r="AR38" s="923"/>
      <c r="AS38" s="923"/>
      <c r="AT38" s="923"/>
      <c r="AU38" s="923"/>
      <c r="AV38" s="923"/>
      <c r="AW38" s="923"/>
      <c r="AX38" s="923"/>
      <c r="AY38" s="923"/>
      <c r="AZ38" s="923"/>
      <c r="BA38" s="917"/>
      <c r="BB38" s="923"/>
      <c r="BC38" s="923"/>
      <c r="BD38" s="923"/>
      <c r="BE38" s="923"/>
      <c r="BF38" s="923"/>
      <c r="BG38" s="923"/>
      <c r="BH38" s="923"/>
      <c r="BI38" s="923"/>
      <c r="BJ38" s="923"/>
      <c r="BK38" s="917"/>
      <c r="BL38" s="924"/>
      <c r="BM38" s="802"/>
      <c r="BN38" s="583"/>
    </row>
    <row r="39" spans="1:66" ht="20.100000000000001" customHeight="1" x14ac:dyDescent="0.15">
      <c r="A39" s="801"/>
      <c r="B39" s="1360"/>
      <c r="C39" s="1361"/>
      <c r="D39" s="925"/>
      <c r="E39" s="926"/>
      <c r="F39" s="927"/>
      <c r="G39" s="927"/>
      <c r="H39" s="927"/>
      <c r="I39" s="927"/>
      <c r="J39" s="928"/>
      <c r="K39" s="928"/>
      <c r="L39" s="928"/>
      <c r="M39" s="929"/>
      <c r="N39" s="929"/>
      <c r="O39" s="929"/>
      <c r="P39" s="929"/>
      <c r="Q39" s="929"/>
      <c r="R39" s="929"/>
      <c r="S39" s="929"/>
      <c r="T39" s="929"/>
      <c r="U39" s="929"/>
      <c r="V39" s="929"/>
      <c r="W39" s="929"/>
      <c r="X39" s="929"/>
      <c r="Y39" s="929"/>
      <c r="Z39" s="929"/>
      <c r="AA39" s="929"/>
      <c r="AB39" s="929"/>
      <c r="AC39" s="929"/>
      <c r="AD39" s="929"/>
      <c r="AE39" s="929"/>
      <c r="AF39" s="929"/>
      <c r="AG39" s="926"/>
      <c r="AH39" s="929"/>
      <c r="AI39" s="929"/>
      <c r="AJ39" s="930"/>
      <c r="AK39" s="930"/>
      <c r="AL39" s="930"/>
      <c r="AM39" s="930"/>
      <c r="AN39" s="930"/>
      <c r="AO39" s="931"/>
      <c r="AP39" s="930"/>
      <c r="AQ39" s="926"/>
      <c r="AR39" s="932"/>
      <c r="AS39" s="932"/>
      <c r="AT39" s="932"/>
      <c r="AU39" s="932"/>
      <c r="AV39" s="932"/>
      <c r="AW39" s="932"/>
      <c r="AX39" s="932"/>
      <c r="AY39" s="932"/>
      <c r="AZ39" s="932"/>
      <c r="BA39" s="926"/>
      <c r="BB39" s="932"/>
      <c r="BC39" s="932"/>
      <c r="BD39" s="932"/>
      <c r="BE39" s="932"/>
      <c r="BF39" s="932"/>
      <c r="BG39" s="932"/>
      <c r="BH39" s="932"/>
      <c r="BI39" s="932"/>
      <c r="BJ39" s="932"/>
      <c r="BK39" s="926"/>
      <c r="BL39" s="933"/>
      <c r="BM39" s="802"/>
      <c r="BN39" s="583"/>
    </row>
    <row r="40" spans="1:66" ht="20.100000000000001" customHeight="1" x14ac:dyDescent="0.15">
      <c r="A40" s="801"/>
      <c r="B40" s="1358" t="s">
        <v>915</v>
      </c>
      <c r="C40" s="1359"/>
      <c r="D40" s="822" t="s">
        <v>572</v>
      </c>
      <c r="E40" s="822"/>
      <c r="F40" s="822"/>
      <c r="G40" s="822"/>
      <c r="H40" s="822"/>
      <c r="I40" s="822"/>
      <c r="J40" s="822"/>
      <c r="K40" s="822"/>
      <c r="L40" s="822"/>
      <c r="M40" s="822"/>
      <c r="N40" s="822"/>
      <c r="O40" s="822"/>
      <c r="P40" s="822"/>
      <c r="Q40" s="822"/>
      <c r="R40" s="822"/>
      <c r="S40" s="822"/>
      <c r="T40" s="822"/>
      <c r="U40" s="822"/>
      <c r="V40" s="822"/>
      <c r="W40" s="822"/>
      <c r="X40" s="822"/>
      <c r="Y40" s="822"/>
      <c r="Z40" s="822"/>
      <c r="AA40" s="822"/>
      <c r="AB40" s="822"/>
      <c r="AC40" s="822"/>
      <c r="AD40" s="822"/>
      <c r="AE40" s="822"/>
      <c r="AF40" s="822"/>
      <c r="AG40" s="822"/>
      <c r="AH40" s="822"/>
      <c r="AI40" s="822"/>
      <c r="AJ40" s="822"/>
      <c r="AK40" s="822"/>
      <c r="AL40" s="822"/>
      <c r="AM40" s="822"/>
      <c r="AN40" s="822"/>
      <c r="AO40" s="822"/>
      <c r="AP40" s="822"/>
      <c r="AQ40" s="1252" t="str">
        <f>IF(入力シート!E129="","",IF(入力シート!E129="選択してください","",入力シート!E129))</f>
        <v/>
      </c>
      <c r="AR40" s="1236"/>
      <c r="AS40" s="1236"/>
      <c r="AT40" s="1236"/>
      <c r="AU40" s="1236"/>
      <c r="AV40" s="1236"/>
      <c r="AW40" s="1236"/>
      <c r="AX40" s="1236"/>
      <c r="AY40" s="1236"/>
      <c r="AZ40" s="1236"/>
      <c r="BA40" s="1236"/>
      <c r="BB40" s="1236"/>
      <c r="BC40" s="1236"/>
      <c r="BD40" s="1236"/>
      <c r="BE40" s="1236"/>
      <c r="BF40" s="1236"/>
      <c r="BG40" s="1236"/>
      <c r="BH40" s="1236"/>
      <c r="BI40" s="1236"/>
      <c r="BJ40" s="1236"/>
      <c r="BK40" s="1236"/>
      <c r="BL40" s="1253"/>
      <c r="BM40" s="802"/>
      <c r="BN40" s="583"/>
    </row>
    <row r="41" spans="1:66" ht="20.100000000000001" customHeight="1" x14ac:dyDescent="0.15">
      <c r="A41" s="801"/>
      <c r="B41" s="1360"/>
      <c r="C41" s="1361"/>
      <c r="D41" s="805" t="s">
        <v>573</v>
      </c>
      <c r="E41" s="805"/>
      <c r="F41" s="805"/>
      <c r="G41" s="805"/>
      <c r="H41" s="805"/>
      <c r="I41" s="805"/>
      <c r="J41" s="805"/>
      <c r="K41" s="805"/>
      <c r="L41" s="805"/>
      <c r="M41" s="805"/>
      <c r="N41" s="805"/>
      <c r="O41" s="805"/>
      <c r="P41" s="805"/>
      <c r="Q41" s="805"/>
      <c r="R41" s="805"/>
      <c r="S41" s="805"/>
      <c r="T41" s="805"/>
      <c r="U41" s="805"/>
      <c r="V41" s="805"/>
      <c r="W41" s="805"/>
      <c r="X41" s="805"/>
      <c r="Y41" s="805"/>
      <c r="Z41" s="805"/>
      <c r="AA41" s="805"/>
      <c r="AB41" s="805"/>
      <c r="AC41" s="805"/>
      <c r="AD41" s="805"/>
      <c r="AE41" s="805"/>
      <c r="AF41" s="805"/>
      <c r="AG41" s="805"/>
      <c r="AH41" s="805"/>
      <c r="AI41" s="805"/>
      <c r="AJ41" s="805"/>
      <c r="AK41" s="805"/>
      <c r="AL41" s="805"/>
      <c r="AM41" s="805"/>
      <c r="AN41" s="805"/>
      <c r="AO41" s="805"/>
      <c r="AP41" s="805"/>
      <c r="AQ41" s="1509"/>
      <c r="AR41" s="1484"/>
      <c r="AS41" s="1484"/>
      <c r="AT41" s="1484"/>
      <c r="AU41" s="1484"/>
      <c r="AV41" s="1484"/>
      <c r="AW41" s="1484"/>
      <c r="AX41" s="1484"/>
      <c r="AY41" s="1484"/>
      <c r="AZ41" s="1484"/>
      <c r="BA41" s="1484"/>
      <c r="BB41" s="1484"/>
      <c r="BC41" s="1484"/>
      <c r="BD41" s="1484"/>
      <c r="BE41" s="1484"/>
      <c r="BF41" s="1484"/>
      <c r="BG41" s="1484"/>
      <c r="BH41" s="1484"/>
      <c r="BI41" s="1484"/>
      <c r="BJ41" s="805" t="s">
        <v>653</v>
      </c>
      <c r="BK41" s="805"/>
      <c r="BL41" s="806"/>
      <c r="BM41" s="802"/>
      <c r="BN41" s="583"/>
    </row>
    <row r="42" spans="1:66" ht="20.100000000000001" customHeight="1" x14ac:dyDescent="0.15">
      <c r="A42" s="801"/>
      <c r="B42" s="1360"/>
      <c r="C42" s="1361"/>
      <c r="D42" s="822" t="s">
        <v>574</v>
      </c>
      <c r="E42" s="822"/>
      <c r="F42" s="822"/>
      <c r="G42" s="822"/>
      <c r="H42" s="822"/>
      <c r="I42" s="822"/>
      <c r="J42" s="822"/>
      <c r="K42" s="822"/>
      <c r="L42" s="822"/>
      <c r="M42" s="822"/>
      <c r="N42" s="822"/>
      <c r="O42" s="822"/>
      <c r="P42" s="822"/>
      <c r="Q42" s="822"/>
      <c r="R42" s="822"/>
      <c r="S42" s="822"/>
      <c r="T42" s="822"/>
      <c r="U42" s="822"/>
      <c r="V42" s="822"/>
      <c r="W42" s="822"/>
      <c r="X42" s="822"/>
      <c r="Y42" s="822"/>
      <c r="Z42" s="822"/>
      <c r="AA42" s="822"/>
      <c r="AB42" s="822"/>
      <c r="AC42" s="822"/>
      <c r="AD42" s="822"/>
      <c r="AE42" s="822"/>
      <c r="AF42" s="822"/>
      <c r="AG42" s="822"/>
      <c r="AH42" s="822"/>
      <c r="AI42" s="822"/>
      <c r="AJ42" s="822"/>
      <c r="AK42" s="822"/>
      <c r="AL42" s="822"/>
      <c r="AM42" s="822"/>
      <c r="AN42" s="822"/>
      <c r="AO42" s="822"/>
      <c r="AP42" s="822"/>
      <c r="AQ42" s="1254" t="str">
        <f>IF(入力シート!E124="","",入力シート!E124)</f>
        <v/>
      </c>
      <c r="AR42" s="1255"/>
      <c r="AS42" s="1255"/>
      <c r="AT42" s="1255"/>
      <c r="AU42" s="1255"/>
      <c r="AV42" s="1255"/>
      <c r="AW42" s="1255"/>
      <c r="AX42" s="1255"/>
      <c r="AY42" s="1255"/>
      <c r="AZ42" s="1255"/>
      <c r="BA42" s="1255"/>
      <c r="BB42" s="1255"/>
      <c r="BC42" s="1255"/>
      <c r="BD42" s="1255"/>
      <c r="BE42" s="1255"/>
      <c r="BF42" s="1255"/>
      <c r="BG42" s="1255"/>
      <c r="BH42" s="1255"/>
      <c r="BI42" s="1255"/>
      <c r="BJ42" s="805" t="s">
        <v>636</v>
      </c>
      <c r="BK42" s="805"/>
      <c r="BL42" s="806"/>
      <c r="BM42" s="802"/>
      <c r="BN42" s="583"/>
    </row>
    <row r="43" spans="1:66" ht="20.100000000000001" customHeight="1" x14ac:dyDescent="0.15">
      <c r="A43" s="801"/>
      <c r="B43" s="1360"/>
      <c r="C43" s="1361"/>
      <c r="D43" s="822" t="s">
        <v>576</v>
      </c>
      <c r="E43" s="822"/>
      <c r="F43" s="822"/>
      <c r="G43" s="822"/>
      <c r="H43" s="822"/>
      <c r="I43" s="822"/>
      <c r="J43" s="822"/>
      <c r="K43" s="822"/>
      <c r="L43" s="822"/>
      <c r="M43" s="822"/>
      <c r="N43" s="822"/>
      <c r="O43" s="822"/>
      <c r="P43" s="822"/>
      <c r="Q43" s="822"/>
      <c r="R43" s="822"/>
      <c r="S43" s="822"/>
      <c r="T43" s="822"/>
      <c r="U43" s="822"/>
      <c r="V43" s="822"/>
      <c r="W43" s="822"/>
      <c r="X43" s="822"/>
      <c r="Y43" s="822"/>
      <c r="Z43" s="822"/>
      <c r="AA43" s="822"/>
      <c r="AB43" s="822"/>
      <c r="AC43" s="822"/>
      <c r="AD43" s="822"/>
      <c r="AE43" s="822"/>
      <c r="AF43" s="822"/>
      <c r="AG43" s="822"/>
      <c r="AH43" s="822"/>
      <c r="AI43" s="822"/>
      <c r="AJ43" s="822"/>
      <c r="AK43" s="822"/>
      <c r="AL43" s="822"/>
      <c r="AM43" s="822"/>
      <c r="AN43" s="822"/>
      <c r="AO43" s="822"/>
      <c r="AP43" s="822"/>
      <c r="AQ43" s="1254" t="str">
        <f>IF(入力シート!E131="","",入力シート!E131)</f>
        <v/>
      </c>
      <c r="AR43" s="1255"/>
      <c r="AS43" s="1255"/>
      <c r="AT43" s="1255"/>
      <c r="AU43" s="1255"/>
      <c r="AV43" s="1255"/>
      <c r="AW43" s="1255"/>
      <c r="AX43" s="1255"/>
      <c r="AY43" s="1255"/>
      <c r="AZ43" s="1255"/>
      <c r="BA43" s="1255"/>
      <c r="BB43" s="1255"/>
      <c r="BC43" s="1255"/>
      <c r="BD43" s="1255"/>
      <c r="BE43" s="1255"/>
      <c r="BF43" s="1255"/>
      <c r="BG43" s="1255"/>
      <c r="BH43" s="1255"/>
      <c r="BI43" s="1255"/>
      <c r="BJ43" s="805" t="s">
        <v>651</v>
      </c>
      <c r="BK43" s="805"/>
      <c r="BL43" s="806"/>
      <c r="BM43" s="802"/>
      <c r="BN43" s="583"/>
    </row>
    <row r="44" spans="1:66" ht="20.100000000000001" customHeight="1" x14ac:dyDescent="0.15">
      <c r="A44" s="801"/>
      <c r="B44" s="1360"/>
      <c r="C44" s="1361"/>
      <c r="D44" s="822" t="s">
        <v>654</v>
      </c>
      <c r="E44" s="822"/>
      <c r="F44" s="822"/>
      <c r="G44" s="822"/>
      <c r="H44" s="822"/>
      <c r="I44" s="822"/>
      <c r="J44" s="822"/>
      <c r="K44" s="822"/>
      <c r="L44" s="822"/>
      <c r="M44" s="822"/>
      <c r="N44" s="822"/>
      <c r="O44" s="822"/>
      <c r="P44" s="822"/>
      <c r="Q44" s="822"/>
      <c r="R44" s="822"/>
      <c r="S44" s="822"/>
      <c r="T44" s="822"/>
      <c r="U44" s="822"/>
      <c r="V44" s="822"/>
      <c r="W44" s="822"/>
      <c r="X44" s="822"/>
      <c r="Y44" s="822"/>
      <c r="Z44" s="822"/>
      <c r="AA44" s="822"/>
      <c r="AB44" s="822"/>
      <c r="AC44" s="822"/>
      <c r="AD44" s="822"/>
      <c r="AE44" s="822"/>
      <c r="AF44" s="822"/>
      <c r="AG44" s="822"/>
      <c r="AH44" s="822"/>
      <c r="AI44" s="822"/>
      <c r="AJ44" s="822"/>
      <c r="AK44" s="822"/>
      <c r="AL44" s="822"/>
      <c r="AM44" s="822"/>
      <c r="AN44" s="822"/>
      <c r="AO44" s="822"/>
      <c r="AP44" s="822"/>
      <c r="AQ44" s="934" t="s">
        <v>579</v>
      </c>
      <c r="AR44" s="935"/>
      <c r="AS44" s="1436" t="str">
        <f>IF(入力シート!E132="","",入力シート!E132)</f>
        <v/>
      </c>
      <c r="AT44" s="1436"/>
      <c r="AU44" s="1436"/>
      <c r="AV44" s="1436"/>
      <c r="AW44" s="1436"/>
      <c r="AX44" s="1436"/>
      <c r="AY44" s="805" t="s">
        <v>580</v>
      </c>
      <c r="AZ44" s="805"/>
      <c r="BA44" s="805"/>
      <c r="BB44" s="935"/>
      <c r="BC44" s="935"/>
      <c r="BD44" s="1436" t="str">
        <f>IF(入力シート!H132="","",入力シート!H132)</f>
        <v/>
      </c>
      <c r="BE44" s="1436"/>
      <c r="BF44" s="1436"/>
      <c r="BG44" s="1436"/>
      <c r="BH44" s="1436"/>
      <c r="BI44" s="1436"/>
      <c r="BJ44" s="805" t="s">
        <v>651</v>
      </c>
      <c r="BK44" s="805"/>
      <c r="BL44" s="806"/>
      <c r="BM44" s="802"/>
      <c r="BN44" s="583"/>
    </row>
    <row r="45" spans="1:66" ht="20.100000000000001" customHeight="1" x14ac:dyDescent="0.15">
      <c r="A45" s="801"/>
      <c r="B45" s="1360"/>
      <c r="C45" s="1361"/>
      <c r="D45" s="822" t="s">
        <v>582</v>
      </c>
      <c r="E45" s="822"/>
      <c r="F45" s="822"/>
      <c r="G45" s="822"/>
      <c r="H45" s="822"/>
      <c r="I45" s="822"/>
      <c r="J45" s="822"/>
      <c r="K45" s="822"/>
      <c r="L45" s="822"/>
      <c r="M45" s="822"/>
      <c r="N45" s="822"/>
      <c r="O45" s="822"/>
      <c r="P45" s="822"/>
      <c r="Q45" s="822"/>
      <c r="R45" s="822"/>
      <c r="S45" s="822"/>
      <c r="T45" s="822"/>
      <c r="U45" s="822"/>
      <c r="V45" s="822"/>
      <c r="W45" s="822"/>
      <c r="X45" s="822"/>
      <c r="Y45" s="822"/>
      <c r="Z45" s="822"/>
      <c r="AA45" s="822"/>
      <c r="AB45" s="822"/>
      <c r="AC45" s="822"/>
      <c r="AD45" s="822"/>
      <c r="AE45" s="822"/>
      <c r="AF45" s="822"/>
      <c r="AG45" s="822"/>
      <c r="AH45" s="822"/>
      <c r="AI45" s="822"/>
      <c r="AJ45" s="822"/>
      <c r="AK45" s="822"/>
      <c r="AL45" s="822"/>
      <c r="AM45" s="822"/>
      <c r="AN45" s="822"/>
      <c r="AO45" s="822"/>
      <c r="AP45" s="822"/>
      <c r="AQ45" s="1353" t="str">
        <f>IF(入力シート!E133="","",入力シート!E133)</f>
        <v/>
      </c>
      <c r="AR45" s="1354"/>
      <c r="AS45" s="1354"/>
      <c r="AT45" s="1354"/>
      <c r="AU45" s="1354"/>
      <c r="AV45" s="1354"/>
      <c r="AW45" s="1354"/>
      <c r="AX45" s="1354"/>
      <c r="AY45" s="805" t="s">
        <v>637</v>
      </c>
      <c r="AZ45" s="805"/>
      <c r="BA45" s="805"/>
      <c r="BB45" s="1354" t="str">
        <f>IF(入力シート!H133=0,"",入力シート!H133)</f>
        <v/>
      </c>
      <c r="BC45" s="1354"/>
      <c r="BD45" s="1354"/>
      <c r="BE45" s="1354"/>
      <c r="BF45" s="1354"/>
      <c r="BG45" s="1354"/>
      <c r="BH45" s="1354"/>
      <c r="BI45" s="1354"/>
      <c r="BJ45" s="805" t="s">
        <v>655</v>
      </c>
      <c r="BK45" s="805"/>
      <c r="BL45" s="806"/>
      <c r="BM45" s="802"/>
      <c r="BN45" s="583"/>
    </row>
    <row r="46" spans="1:66" ht="20.100000000000001" customHeight="1" x14ac:dyDescent="0.15">
      <c r="A46" s="801"/>
      <c r="B46" s="1360"/>
      <c r="C46" s="1361"/>
      <c r="D46" s="822" t="s">
        <v>585</v>
      </c>
      <c r="E46" s="822"/>
      <c r="F46" s="822"/>
      <c r="G46" s="822"/>
      <c r="H46" s="822"/>
      <c r="I46" s="822"/>
      <c r="J46" s="822"/>
      <c r="K46" s="822"/>
      <c r="L46" s="822"/>
      <c r="M46" s="822"/>
      <c r="N46" s="822"/>
      <c r="O46" s="822"/>
      <c r="P46" s="822"/>
      <c r="Q46" s="822"/>
      <c r="R46" s="822"/>
      <c r="S46" s="822"/>
      <c r="T46" s="822"/>
      <c r="U46" s="822"/>
      <c r="V46" s="822"/>
      <c r="W46" s="822"/>
      <c r="X46" s="822"/>
      <c r="Y46" s="822"/>
      <c r="Z46" s="822"/>
      <c r="AA46" s="822"/>
      <c r="AB46" s="822"/>
      <c r="AC46" s="822"/>
      <c r="AD46" s="822"/>
      <c r="AE46" s="822"/>
      <c r="AF46" s="822"/>
      <c r="AG46" s="822"/>
      <c r="AH46" s="822"/>
      <c r="AI46" s="822"/>
      <c r="AJ46" s="822"/>
      <c r="AK46" s="822"/>
      <c r="AL46" s="822"/>
      <c r="AM46" s="822"/>
      <c r="AN46" s="822"/>
      <c r="AO46" s="822"/>
      <c r="AP46" s="822"/>
      <c r="AQ46" s="1353" t="str">
        <f>IF(入力シート!E134="","",入力シート!E134)</f>
        <v/>
      </c>
      <c r="AR46" s="1354"/>
      <c r="AS46" s="1354"/>
      <c r="AT46" s="1354"/>
      <c r="AU46" s="1354"/>
      <c r="AV46" s="1354"/>
      <c r="AW46" s="1354"/>
      <c r="AX46" s="1354"/>
      <c r="AY46" s="805" t="s">
        <v>656</v>
      </c>
      <c r="AZ46" s="805"/>
      <c r="BA46" s="805"/>
      <c r="BB46" s="1354" t="str">
        <f>IF(入力シート!H134="","",入力シート!H134)</f>
        <v/>
      </c>
      <c r="BC46" s="1354"/>
      <c r="BD46" s="1354"/>
      <c r="BE46" s="1354"/>
      <c r="BF46" s="1354"/>
      <c r="BG46" s="1354"/>
      <c r="BH46" s="1354"/>
      <c r="BI46" s="1354"/>
      <c r="BJ46" s="805" t="s">
        <v>638</v>
      </c>
      <c r="BK46" s="805"/>
      <c r="BL46" s="806"/>
      <c r="BM46" s="802"/>
      <c r="BN46" s="583"/>
    </row>
    <row r="47" spans="1:66" ht="20.100000000000001" customHeight="1" x14ac:dyDescent="0.15">
      <c r="A47" s="801"/>
      <c r="B47" s="1360"/>
      <c r="C47" s="1361"/>
      <c r="D47" s="838" t="s">
        <v>587</v>
      </c>
      <c r="E47" s="838"/>
      <c r="F47" s="838"/>
      <c r="G47" s="838"/>
      <c r="H47" s="838"/>
      <c r="I47" s="838"/>
      <c r="J47" s="838"/>
      <c r="K47" s="838"/>
      <c r="L47" s="838"/>
      <c r="M47" s="838"/>
      <c r="N47" s="838"/>
      <c r="O47" s="838"/>
      <c r="P47" s="838"/>
      <c r="Q47" s="838"/>
      <c r="R47" s="839"/>
      <c r="S47" s="936" t="s">
        <v>657</v>
      </c>
      <c r="T47" s="937"/>
      <c r="U47" s="937"/>
      <c r="V47" s="937"/>
      <c r="W47" s="937"/>
      <c r="X47" s="937"/>
      <c r="Y47" s="937"/>
      <c r="Z47" s="937"/>
      <c r="AA47" s="937"/>
      <c r="AB47" s="937"/>
      <c r="AC47" s="937"/>
      <c r="AD47" s="937"/>
      <c r="AE47" s="937"/>
      <c r="AF47" s="937"/>
      <c r="AG47" s="937"/>
      <c r="AH47" s="937"/>
      <c r="AI47" s="937"/>
      <c r="AJ47" s="937"/>
      <c r="AK47" s="937"/>
      <c r="AL47" s="937"/>
      <c r="AM47" s="937"/>
      <c r="AN47" s="937"/>
      <c r="AO47" s="937"/>
      <c r="AP47" s="937"/>
      <c r="AQ47" s="1364" t="str">
        <f>IF(入力シート!E135=0,"",入力シート!E135)</f>
        <v/>
      </c>
      <c r="AR47" s="1365"/>
      <c r="AS47" s="1365"/>
      <c r="AT47" s="1365"/>
      <c r="AU47" s="1365"/>
      <c r="AV47" s="1365"/>
      <c r="AW47" s="1365"/>
      <c r="AX47" s="1365"/>
      <c r="AY47" s="1365"/>
      <c r="AZ47" s="1365"/>
      <c r="BA47" s="1365"/>
      <c r="BB47" s="1365"/>
      <c r="BC47" s="1365"/>
      <c r="BD47" s="1365"/>
      <c r="BE47" s="1365"/>
      <c r="BF47" s="1365"/>
      <c r="BG47" s="1365"/>
      <c r="BH47" s="1365"/>
      <c r="BI47" s="1365"/>
      <c r="BJ47" s="859" t="s">
        <v>589</v>
      </c>
      <c r="BK47" s="859"/>
      <c r="BL47" s="861"/>
      <c r="BM47" s="802"/>
      <c r="BN47" s="583"/>
    </row>
    <row r="48" spans="1:66" ht="20.100000000000001" customHeight="1" x14ac:dyDescent="0.15">
      <c r="A48" s="801"/>
      <c r="B48" s="1360"/>
      <c r="C48" s="1361"/>
      <c r="D48" s="834"/>
      <c r="E48" s="834"/>
      <c r="F48" s="834"/>
      <c r="G48" s="834"/>
      <c r="H48" s="834"/>
      <c r="I48" s="834"/>
      <c r="J48" s="834"/>
      <c r="K48" s="834"/>
      <c r="L48" s="834"/>
      <c r="M48" s="834"/>
      <c r="N48" s="834"/>
      <c r="O48" s="834"/>
      <c r="P48" s="834"/>
      <c r="Q48" s="834"/>
      <c r="R48" s="896"/>
      <c r="S48" s="938" t="s">
        <v>640</v>
      </c>
      <c r="T48" s="939"/>
      <c r="U48" s="939"/>
      <c r="V48" s="939"/>
      <c r="W48" s="939"/>
      <c r="X48" s="939"/>
      <c r="Y48" s="939"/>
      <c r="Z48" s="939"/>
      <c r="AA48" s="939"/>
      <c r="AB48" s="939"/>
      <c r="AC48" s="939"/>
      <c r="AD48" s="939"/>
      <c r="AE48" s="939"/>
      <c r="AF48" s="939"/>
      <c r="AG48" s="939"/>
      <c r="AH48" s="939"/>
      <c r="AI48" s="939"/>
      <c r="AJ48" s="939"/>
      <c r="AK48" s="939"/>
      <c r="AL48" s="939"/>
      <c r="AM48" s="939"/>
      <c r="AN48" s="939"/>
      <c r="AO48" s="939"/>
      <c r="AP48" s="939"/>
      <c r="AQ48" s="1366" t="str">
        <f>IF(入力シート!E136=0,"",入力シート!E136)</f>
        <v/>
      </c>
      <c r="AR48" s="1367"/>
      <c r="AS48" s="1367"/>
      <c r="AT48" s="1367"/>
      <c r="AU48" s="1367"/>
      <c r="AV48" s="1367"/>
      <c r="AW48" s="1367"/>
      <c r="AX48" s="1367"/>
      <c r="AY48" s="1367"/>
      <c r="AZ48" s="1367"/>
      <c r="BA48" s="1367"/>
      <c r="BB48" s="1367"/>
      <c r="BC48" s="1367"/>
      <c r="BD48" s="1367"/>
      <c r="BE48" s="1367"/>
      <c r="BF48" s="1367"/>
      <c r="BG48" s="1367"/>
      <c r="BH48" s="1367"/>
      <c r="BI48" s="1367"/>
      <c r="BJ48" s="865" t="s">
        <v>589</v>
      </c>
      <c r="BK48" s="865"/>
      <c r="BL48" s="866"/>
      <c r="BM48" s="802"/>
      <c r="BN48" s="583"/>
    </row>
    <row r="49" spans="1:66" ht="20.100000000000001" customHeight="1" x14ac:dyDescent="0.15">
      <c r="A49" s="801"/>
      <c r="B49" s="1360"/>
      <c r="C49" s="1361"/>
      <c r="D49" s="836" t="s">
        <v>591</v>
      </c>
      <c r="E49" s="838"/>
      <c r="F49" s="838"/>
      <c r="G49" s="838"/>
      <c r="H49" s="838"/>
      <c r="I49" s="838"/>
      <c r="J49" s="838"/>
      <c r="K49" s="838"/>
      <c r="L49" s="838"/>
      <c r="M49" s="838"/>
      <c r="N49" s="838"/>
      <c r="O49" s="838"/>
      <c r="P49" s="838"/>
      <c r="Q49" s="838"/>
      <c r="R49" s="839"/>
      <c r="S49" s="936" t="s">
        <v>641</v>
      </c>
      <c r="T49" s="937"/>
      <c r="U49" s="937"/>
      <c r="V49" s="937"/>
      <c r="W49" s="937"/>
      <c r="X49" s="937"/>
      <c r="Y49" s="937"/>
      <c r="Z49" s="937"/>
      <c r="AA49" s="937"/>
      <c r="AB49" s="937"/>
      <c r="AC49" s="937"/>
      <c r="AD49" s="937"/>
      <c r="AE49" s="937"/>
      <c r="AF49" s="937"/>
      <c r="AG49" s="937"/>
      <c r="AH49" s="937"/>
      <c r="AI49" s="937"/>
      <c r="AJ49" s="937"/>
      <c r="AK49" s="937"/>
      <c r="AL49" s="937"/>
      <c r="AM49" s="937"/>
      <c r="AN49" s="937"/>
      <c r="AO49" s="937"/>
      <c r="AP49" s="937"/>
      <c r="AQ49" s="1401" t="str">
        <f>IF(入力シート!E137=0,"",入力シート!E137)</f>
        <v/>
      </c>
      <c r="AR49" s="1402"/>
      <c r="AS49" s="1402"/>
      <c r="AT49" s="1402"/>
      <c r="AU49" s="1402"/>
      <c r="AV49" s="1402"/>
      <c r="AW49" s="1402"/>
      <c r="AX49" s="1402"/>
      <c r="AY49" s="859" t="s">
        <v>637</v>
      </c>
      <c r="AZ49" s="859"/>
      <c r="BA49" s="859"/>
      <c r="BB49" s="859"/>
      <c r="BC49" s="1402" t="str">
        <f>IF(入力シート!H137=0,"",入力シート!H137)</f>
        <v/>
      </c>
      <c r="BD49" s="1402"/>
      <c r="BE49" s="1402"/>
      <c r="BF49" s="1402"/>
      <c r="BG49" s="1402"/>
      <c r="BH49" s="1402"/>
      <c r="BI49" s="1402"/>
      <c r="BJ49" s="859" t="s">
        <v>638</v>
      </c>
      <c r="BK49" s="859"/>
      <c r="BL49" s="861"/>
      <c r="BM49" s="802"/>
      <c r="BN49" s="583"/>
    </row>
    <row r="50" spans="1:66" ht="20.100000000000001" customHeight="1" x14ac:dyDescent="0.15">
      <c r="A50" s="801"/>
      <c r="B50" s="1360"/>
      <c r="C50" s="1361"/>
      <c r="D50" s="834"/>
      <c r="E50" s="834"/>
      <c r="F50" s="834"/>
      <c r="G50" s="834"/>
      <c r="H50" s="834"/>
      <c r="I50" s="834"/>
      <c r="J50" s="834"/>
      <c r="K50" s="834"/>
      <c r="L50" s="834"/>
      <c r="M50" s="834"/>
      <c r="N50" s="834"/>
      <c r="O50" s="834"/>
      <c r="P50" s="834"/>
      <c r="Q50" s="834"/>
      <c r="R50" s="896"/>
      <c r="S50" s="938" t="s">
        <v>658</v>
      </c>
      <c r="T50" s="939"/>
      <c r="U50" s="939"/>
      <c r="V50" s="939"/>
      <c r="W50" s="939"/>
      <c r="X50" s="939"/>
      <c r="Y50" s="939"/>
      <c r="Z50" s="939"/>
      <c r="AA50" s="939"/>
      <c r="AB50" s="939"/>
      <c r="AC50" s="939"/>
      <c r="AD50" s="939"/>
      <c r="AE50" s="939"/>
      <c r="AF50" s="939"/>
      <c r="AG50" s="939"/>
      <c r="AH50" s="939"/>
      <c r="AI50" s="939"/>
      <c r="AJ50" s="939"/>
      <c r="AK50" s="939"/>
      <c r="AL50" s="939"/>
      <c r="AM50" s="939"/>
      <c r="AN50" s="939"/>
      <c r="AO50" s="939"/>
      <c r="AP50" s="939"/>
      <c r="AQ50" s="1423">
        <f>IF(入力シート!E138=0,"",入力シート!E138)</f>
        <v>50.1</v>
      </c>
      <c r="AR50" s="1424"/>
      <c r="AS50" s="1424"/>
      <c r="AT50" s="1424"/>
      <c r="AU50" s="1424"/>
      <c r="AV50" s="1424"/>
      <c r="AW50" s="1424"/>
      <c r="AX50" s="1424"/>
      <c r="AY50" s="1424"/>
      <c r="AZ50" s="1424"/>
      <c r="BA50" s="1424"/>
      <c r="BB50" s="1424"/>
      <c r="BC50" s="1424"/>
      <c r="BD50" s="1424"/>
      <c r="BE50" s="1424"/>
      <c r="BF50" s="1424"/>
      <c r="BG50" s="1424"/>
      <c r="BH50" s="1424"/>
      <c r="BI50" s="1424"/>
      <c r="BJ50" s="865" t="s">
        <v>638</v>
      </c>
      <c r="BK50" s="865"/>
      <c r="BL50" s="866"/>
      <c r="BM50" s="802"/>
      <c r="BN50" s="583"/>
    </row>
    <row r="51" spans="1:66" ht="20.100000000000001" customHeight="1" x14ac:dyDescent="0.15">
      <c r="A51" s="801"/>
      <c r="B51" s="1360"/>
      <c r="C51" s="1361"/>
      <c r="D51" s="822" t="s">
        <v>595</v>
      </c>
      <c r="E51" s="822"/>
      <c r="F51" s="822"/>
      <c r="G51" s="822"/>
      <c r="H51" s="822"/>
      <c r="I51" s="822"/>
      <c r="J51" s="822"/>
      <c r="K51" s="822"/>
      <c r="L51" s="822"/>
      <c r="M51" s="822"/>
      <c r="N51" s="822"/>
      <c r="O51" s="822"/>
      <c r="P51" s="822"/>
      <c r="Q51" s="822"/>
      <c r="R51" s="822"/>
      <c r="S51" s="822"/>
      <c r="T51" s="822"/>
      <c r="U51" s="822"/>
      <c r="V51" s="822"/>
      <c r="W51" s="822"/>
      <c r="X51" s="822"/>
      <c r="Y51" s="822"/>
      <c r="Z51" s="822"/>
      <c r="AA51" s="822"/>
      <c r="AB51" s="822"/>
      <c r="AC51" s="822"/>
      <c r="AD51" s="822"/>
      <c r="AE51" s="822"/>
      <c r="AF51" s="822"/>
      <c r="AG51" s="822"/>
      <c r="AH51" s="822"/>
      <c r="AI51" s="822"/>
      <c r="AJ51" s="822"/>
      <c r="AK51" s="822"/>
      <c r="AL51" s="822"/>
      <c r="AM51" s="822"/>
      <c r="AN51" s="822"/>
      <c r="AO51" s="822"/>
      <c r="AP51" s="822"/>
      <c r="AQ51" s="1252" t="str">
        <f>IF(入力シート!E141="","",IF(入力シート!E141="選択してください","",入力シート!E141))</f>
        <v/>
      </c>
      <c r="AR51" s="1236"/>
      <c r="AS51" s="1236"/>
      <c r="AT51" s="1236"/>
      <c r="AU51" s="1236"/>
      <c r="AV51" s="1236"/>
      <c r="AW51" s="1236"/>
      <c r="AX51" s="1236"/>
      <c r="AY51" s="1236"/>
      <c r="AZ51" s="1236"/>
      <c r="BA51" s="1236"/>
      <c r="BB51" s="1236"/>
      <c r="BC51" s="1236"/>
      <c r="BD51" s="1236"/>
      <c r="BE51" s="1236"/>
      <c r="BF51" s="1236"/>
      <c r="BG51" s="1236"/>
      <c r="BH51" s="1236"/>
      <c r="BI51" s="1236"/>
      <c r="BJ51" s="1236"/>
      <c r="BK51" s="1236"/>
      <c r="BL51" s="1253"/>
      <c r="BM51" s="802"/>
      <c r="BN51" s="583"/>
    </row>
    <row r="52" spans="1:66" ht="20.100000000000001" customHeight="1" x14ac:dyDescent="0.15">
      <c r="A52" s="801"/>
      <c r="B52" s="1360"/>
      <c r="C52" s="1361"/>
      <c r="D52" s="838" t="s">
        <v>596</v>
      </c>
      <c r="E52" s="838"/>
      <c r="F52" s="838"/>
      <c r="G52" s="838"/>
      <c r="H52" s="838"/>
      <c r="I52" s="838"/>
      <c r="J52" s="838"/>
      <c r="K52" s="838"/>
      <c r="L52" s="838"/>
      <c r="M52" s="838"/>
      <c r="N52" s="838"/>
      <c r="O52" s="838"/>
      <c r="P52" s="838"/>
      <c r="Q52" s="838"/>
      <c r="R52" s="838"/>
      <c r="S52" s="838"/>
      <c r="T52" s="838"/>
      <c r="U52" s="838"/>
      <c r="V52" s="838"/>
      <c r="W52" s="838"/>
      <c r="X52" s="940"/>
      <c r="Y52" s="838"/>
      <c r="Z52" s="838"/>
      <c r="AA52" s="838"/>
      <c r="AB52" s="838"/>
      <c r="AC52" s="838"/>
      <c r="AD52" s="838"/>
      <c r="AE52" s="838"/>
      <c r="AF52" s="838"/>
      <c r="AG52" s="838"/>
      <c r="AH52" s="838"/>
      <c r="AI52" s="838"/>
      <c r="AJ52" s="838"/>
      <c r="AK52" s="838"/>
      <c r="AL52" s="838"/>
      <c r="AM52" s="838"/>
      <c r="AN52" s="838"/>
      <c r="AO52" s="838"/>
      <c r="AP52" s="838"/>
      <c r="AQ52" s="941" t="s">
        <v>597</v>
      </c>
      <c r="AR52" s="859"/>
      <c r="AS52" s="859"/>
      <c r="AT52" s="859"/>
      <c r="AU52" s="859"/>
      <c r="AV52" s="859"/>
      <c r="AW52" s="859"/>
      <c r="AX52" s="859"/>
      <c r="AY52" s="1365" t="str">
        <f>IF(入力シート!E143="","",入力シート!E143)</f>
        <v/>
      </c>
      <c r="AZ52" s="1365"/>
      <c r="BA52" s="1365"/>
      <c r="BB52" s="1365"/>
      <c r="BC52" s="1365"/>
      <c r="BD52" s="1365"/>
      <c r="BE52" s="1365"/>
      <c r="BF52" s="1365"/>
      <c r="BG52" s="1365"/>
      <c r="BH52" s="1365"/>
      <c r="BI52" s="1365"/>
      <c r="BJ52" s="942" t="s">
        <v>653</v>
      </c>
      <c r="BK52" s="942"/>
      <c r="BL52" s="943"/>
      <c r="BM52" s="802"/>
      <c r="BN52" s="583"/>
    </row>
    <row r="53" spans="1:66" ht="20.100000000000001" customHeight="1" x14ac:dyDescent="0.15">
      <c r="A53" s="801"/>
      <c r="B53" s="1360"/>
      <c r="C53" s="1361"/>
      <c r="D53" s="834"/>
      <c r="E53" s="834"/>
      <c r="F53" s="834"/>
      <c r="G53" s="834"/>
      <c r="H53" s="834"/>
      <c r="I53" s="834"/>
      <c r="J53" s="834"/>
      <c r="K53" s="834"/>
      <c r="L53" s="834"/>
      <c r="M53" s="834"/>
      <c r="N53" s="834"/>
      <c r="O53" s="834"/>
      <c r="P53" s="834"/>
      <c r="Q53" s="834"/>
      <c r="R53" s="834"/>
      <c r="S53" s="834"/>
      <c r="T53" s="834"/>
      <c r="U53" s="834"/>
      <c r="V53" s="834"/>
      <c r="W53" s="834"/>
      <c r="X53" s="944"/>
      <c r="Y53" s="834"/>
      <c r="Z53" s="834"/>
      <c r="AA53" s="834"/>
      <c r="AB53" s="834"/>
      <c r="AC53" s="834"/>
      <c r="AD53" s="834"/>
      <c r="AE53" s="834"/>
      <c r="AF53" s="834"/>
      <c r="AG53" s="834"/>
      <c r="AH53" s="834"/>
      <c r="AI53" s="834"/>
      <c r="AJ53" s="834"/>
      <c r="AK53" s="834"/>
      <c r="AL53" s="834"/>
      <c r="AM53" s="834"/>
      <c r="AN53" s="834"/>
      <c r="AO53" s="834"/>
      <c r="AP53" s="834"/>
      <c r="AQ53" s="945" t="s">
        <v>642</v>
      </c>
      <c r="AR53" s="865"/>
      <c r="AS53" s="865"/>
      <c r="AT53" s="865"/>
      <c r="AU53" s="865"/>
      <c r="AV53" s="865"/>
      <c r="AW53" s="865"/>
      <c r="AX53" s="1367" t="str">
        <f>IF(入力シート!E144="","",入力シート!E144)</f>
        <v/>
      </c>
      <c r="AY53" s="1367"/>
      <c r="AZ53" s="1367"/>
      <c r="BA53" s="1367"/>
      <c r="BB53" s="1367"/>
      <c r="BC53" s="865" t="s">
        <v>1110</v>
      </c>
      <c r="BD53" s="865"/>
      <c r="BE53" s="1367" t="str">
        <f>IF(入力シート!H144="","",入力シート!H144)</f>
        <v/>
      </c>
      <c r="BF53" s="1367"/>
      <c r="BG53" s="1367"/>
      <c r="BH53" s="865" t="s">
        <v>1109</v>
      </c>
      <c r="BI53" s="865"/>
      <c r="BJ53" s="865"/>
      <c r="BK53" s="865"/>
      <c r="BL53" s="866"/>
      <c r="BM53" s="802"/>
      <c r="BN53" s="583"/>
    </row>
    <row r="54" spans="1:66" ht="20.100000000000001" customHeight="1" x14ac:dyDescent="0.15">
      <c r="A54" s="801"/>
      <c r="B54" s="1360"/>
      <c r="C54" s="1361"/>
      <c r="D54" s="838" t="s">
        <v>599</v>
      </c>
      <c r="E54" s="838"/>
      <c r="F54" s="838"/>
      <c r="G54" s="838"/>
      <c r="H54" s="838"/>
      <c r="I54" s="838"/>
      <c r="J54" s="838"/>
      <c r="K54" s="838"/>
      <c r="L54" s="838"/>
      <c r="M54" s="838"/>
      <c r="N54" s="838"/>
      <c r="O54" s="838"/>
      <c r="P54" s="838"/>
      <c r="Q54" s="838"/>
      <c r="R54" s="838"/>
      <c r="S54" s="838"/>
      <c r="T54" s="838"/>
      <c r="U54" s="838"/>
      <c r="V54" s="838"/>
      <c r="W54" s="838"/>
      <c r="X54" s="838"/>
      <c r="Y54" s="838"/>
      <c r="Z54" s="838"/>
      <c r="AA54" s="838"/>
      <c r="AB54" s="838"/>
      <c r="AC54" s="838"/>
      <c r="AD54" s="838"/>
      <c r="AE54" s="838"/>
      <c r="AF54" s="838"/>
      <c r="AG54" s="838"/>
      <c r="AH54" s="838"/>
      <c r="AI54" s="838"/>
      <c r="AJ54" s="838"/>
      <c r="AK54" s="838"/>
      <c r="AL54" s="838"/>
      <c r="AM54" s="838"/>
      <c r="AN54" s="838"/>
      <c r="AO54" s="838"/>
      <c r="AP54" s="839"/>
      <c r="AQ54" s="1510" t="str">
        <f>IF(入力シート!E139="","",IF(入力シート!E139="選択してください","",入力シート!E139))</f>
        <v/>
      </c>
      <c r="AR54" s="1511"/>
      <c r="AS54" s="1511"/>
      <c r="AT54" s="1511"/>
      <c r="AU54" s="1511"/>
      <c r="AV54" s="1511"/>
      <c r="AW54" s="1511"/>
      <c r="AX54" s="1511"/>
      <c r="AY54" s="1511"/>
      <c r="AZ54" s="1511"/>
      <c r="BA54" s="1511"/>
      <c r="BB54" s="1511"/>
      <c r="BC54" s="1511"/>
      <c r="BD54" s="1511"/>
      <c r="BE54" s="1511"/>
      <c r="BF54" s="1511"/>
      <c r="BG54" s="1511"/>
      <c r="BH54" s="1511"/>
      <c r="BI54" s="1511"/>
      <c r="BJ54" s="1511"/>
      <c r="BK54" s="1511"/>
      <c r="BL54" s="1512"/>
      <c r="BM54" s="802"/>
      <c r="BN54" s="583"/>
    </row>
    <row r="55" spans="1:66" ht="20.100000000000001" customHeight="1" x14ac:dyDescent="0.15">
      <c r="A55" s="801"/>
      <c r="B55" s="1360"/>
      <c r="C55" s="1361"/>
      <c r="D55" s="836" t="s">
        <v>600</v>
      </c>
      <c r="E55" s="836"/>
      <c r="F55" s="836"/>
      <c r="G55" s="836"/>
      <c r="H55" s="836"/>
      <c r="I55" s="836"/>
      <c r="J55" s="836"/>
      <c r="K55" s="836"/>
      <c r="L55" s="836"/>
      <c r="M55" s="836"/>
      <c r="N55" s="836"/>
      <c r="O55" s="836"/>
      <c r="P55" s="836"/>
      <c r="Q55" s="836"/>
      <c r="R55" s="836"/>
      <c r="S55" s="836"/>
      <c r="T55" s="836"/>
      <c r="U55" s="836"/>
      <c r="V55" s="836"/>
      <c r="W55" s="836"/>
      <c r="X55" s="836"/>
      <c r="Y55" s="836"/>
      <c r="Z55" s="836"/>
      <c r="AA55" s="836"/>
      <c r="AB55" s="836"/>
      <c r="AC55" s="836"/>
      <c r="AD55" s="836"/>
      <c r="AE55" s="836"/>
      <c r="AF55" s="836"/>
      <c r="AG55" s="836"/>
      <c r="AH55" s="836"/>
      <c r="AI55" s="836"/>
      <c r="AJ55" s="836"/>
      <c r="AK55" s="836"/>
      <c r="AL55" s="836"/>
      <c r="AM55" s="836"/>
      <c r="AN55" s="836"/>
      <c r="AO55" s="836"/>
      <c r="AP55" s="857"/>
      <c r="AQ55" s="1491"/>
      <c r="AR55" s="1492"/>
      <c r="AS55" s="1492"/>
      <c r="AT55" s="1492"/>
      <c r="AU55" s="1492"/>
      <c r="AV55" s="1492"/>
      <c r="AW55" s="1492"/>
      <c r="AX55" s="1492"/>
      <c r="AY55" s="1492"/>
      <c r="AZ55" s="1492"/>
      <c r="BA55" s="1492"/>
      <c r="BB55" s="1492"/>
      <c r="BC55" s="1492"/>
      <c r="BD55" s="1492"/>
      <c r="BE55" s="1492"/>
      <c r="BF55" s="1492"/>
      <c r="BG55" s="1492"/>
      <c r="BH55" s="1492"/>
      <c r="BI55" s="1492"/>
      <c r="BJ55" s="1492"/>
      <c r="BK55" s="1492"/>
      <c r="BL55" s="1493"/>
      <c r="BM55" s="802"/>
      <c r="BN55" s="583"/>
    </row>
    <row r="56" spans="1:66" ht="20.100000000000001" customHeight="1" x14ac:dyDescent="0.15">
      <c r="A56" s="801"/>
      <c r="B56" s="1360"/>
      <c r="C56" s="1361"/>
      <c r="D56" s="818"/>
      <c r="E56" s="818"/>
      <c r="F56" s="818"/>
      <c r="G56" s="818"/>
      <c r="H56" s="818"/>
      <c r="I56" s="818"/>
      <c r="J56" s="818"/>
      <c r="K56" s="818"/>
      <c r="L56" s="818"/>
      <c r="M56" s="818"/>
      <c r="N56" s="818"/>
      <c r="O56" s="818"/>
      <c r="P56" s="818"/>
      <c r="Q56" s="818"/>
      <c r="R56" s="818"/>
      <c r="S56" s="818"/>
      <c r="T56" s="818"/>
      <c r="U56" s="818"/>
      <c r="V56" s="818"/>
      <c r="W56" s="818"/>
      <c r="X56" s="818"/>
      <c r="Y56" s="818"/>
      <c r="Z56" s="818"/>
      <c r="AA56" s="818"/>
      <c r="AB56" s="818"/>
      <c r="AC56" s="818"/>
      <c r="AD56" s="818"/>
      <c r="AE56" s="818"/>
      <c r="AF56" s="818"/>
      <c r="AG56" s="818"/>
      <c r="AH56" s="818"/>
      <c r="AI56" s="818"/>
      <c r="AJ56" s="818"/>
      <c r="AK56" s="818"/>
      <c r="AL56" s="818"/>
      <c r="AM56" s="818"/>
      <c r="AN56" s="818"/>
      <c r="AO56" s="818"/>
      <c r="AP56" s="863"/>
      <c r="AQ56" s="1494"/>
      <c r="AR56" s="1495"/>
      <c r="AS56" s="1495"/>
      <c r="AT56" s="1495"/>
      <c r="AU56" s="1495"/>
      <c r="AV56" s="1495"/>
      <c r="AW56" s="1495"/>
      <c r="AX56" s="1495"/>
      <c r="AY56" s="1495"/>
      <c r="AZ56" s="1495"/>
      <c r="BA56" s="1495"/>
      <c r="BB56" s="1495"/>
      <c r="BC56" s="1495"/>
      <c r="BD56" s="1495"/>
      <c r="BE56" s="1495"/>
      <c r="BF56" s="1495"/>
      <c r="BG56" s="1495"/>
      <c r="BH56" s="1495"/>
      <c r="BI56" s="1495"/>
      <c r="BJ56" s="1495"/>
      <c r="BK56" s="1495"/>
      <c r="BL56" s="1496"/>
      <c r="BM56" s="802"/>
      <c r="BN56" s="583"/>
    </row>
    <row r="57" spans="1:66" ht="20.100000000000001" customHeight="1" x14ac:dyDescent="0.15">
      <c r="A57" s="801"/>
      <c r="B57" s="1360"/>
      <c r="C57" s="1361"/>
      <c r="D57" s="836" t="s">
        <v>602</v>
      </c>
      <c r="E57" s="836"/>
      <c r="F57" s="836"/>
      <c r="G57" s="836"/>
      <c r="H57" s="836"/>
      <c r="I57" s="836"/>
      <c r="J57" s="836"/>
      <c r="K57" s="836"/>
      <c r="L57" s="836"/>
      <c r="M57" s="836"/>
      <c r="N57" s="836"/>
      <c r="O57" s="836"/>
      <c r="P57" s="836"/>
      <c r="Q57" s="836"/>
      <c r="R57" s="836"/>
      <c r="S57" s="836"/>
      <c r="T57" s="836"/>
      <c r="U57" s="836"/>
      <c r="V57" s="836"/>
      <c r="W57" s="836"/>
      <c r="X57" s="836"/>
      <c r="Y57" s="836"/>
      <c r="Z57" s="836"/>
      <c r="AA57" s="836"/>
      <c r="AB57" s="836"/>
      <c r="AC57" s="836"/>
      <c r="AD57" s="836"/>
      <c r="AE57" s="836"/>
      <c r="AF57" s="836"/>
      <c r="AG57" s="836"/>
      <c r="AH57" s="836"/>
      <c r="AI57" s="836"/>
      <c r="AJ57" s="836"/>
      <c r="AK57" s="836"/>
      <c r="AL57" s="836"/>
      <c r="AM57" s="836"/>
      <c r="AN57" s="836"/>
      <c r="AO57" s="836"/>
      <c r="AP57" s="857"/>
      <c r="AQ57" s="1497"/>
      <c r="AR57" s="1492"/>
      <c r="AS57" s="1492"/>
      <c r="AT57" s="1492"/>
      <c r="AU57" s="1492"/>
      <c r="AV57" s="1492"/>
      <c r="AW57" s="1492"/>
      <c r="AX57" s="1492"/>
      <c r="AY57" s="1492"/>
      <c r="AZ57" s="1492"/>
      <c r="BA57" s="1492"/>
      <c r="BB57" s="1492"/>
      <c r="BC57" s="1492"/>
      <c r="BD57" s="1492"/>
      <c r="BE57" s="1492"/>
      <c r="BF57" s="1492"/>
      <c r="BG57" s="1492"/>
      <c r="BH57" s="1492"/>
      <c r="BI57" s="1492"/>
      <c r="BJ57" s="1492"/>
      <c r="BK57" s="1492"/>
      <c r="BL57" s="1493"/>
      <c r="BM57" s="802"/>
      <c r="BN57" s="583"/>
    </row>
    <row r="58" spans="1:66" ht="20.100000000000001" customHeight="1" x14ac:dyDescent="0.15">
      <c r="A58" s="801"/>
      <c r="B58" s="1360"/>
      <c r="C58" s="1361"/>
      <c r="D58" s="818"/>
      <c r="E58" s="818"/>
      <c r="F58" s="818"/>
      <c r="G58" s="818"/>
      <c r="H58" s="818"/>
      <c r="I58" s="818"/>
      <c r="J58" s="818"/>
      <c r="K58" s="818"/>
      <c r="L58" s="818"/>
      <c r="M58" s="818"/>
      <c r="N58" s="818"/>
      <c r="O58" s="818"/>
      <c r="P58" s="818"/>
      <c r="Q58" s="818"/>
      <c r="R58" s="818"/>
      <c r="S58" s="818"/>
      <c r="T58" s="818"/>
      <c r="U58" s="818"/>
      <c r="V58" s="818"/>
      <c r="W58" s="818"/>
      <c r="X58" s="818"/>
      <c r="Y58" s="818"/>
      <c r="Z58" s="818"/>
      <c r="AA58" s="818"/>
      <c r="AB58" s="818"/>
      <c r="AC58" s="818"/>
      <c r="AD58" s="818"/>
      <c r="AE58" s="818"/>
      <c r="AF58" s="818"/>
      <c r="AG58" s="818"/>
      <c r="AH58" s="818"/>
      <c r="AI58" s="818"/>
      <c r="AJ58" s="818"/>
      <c r="AK58" s="818"/>
      <c r="AL58" s="818"/>
      <c r="AM58" s="818"/>
      <c r="AN58" s="818"/>
      <c r="AO58" s="818"/>
      <c r="AP58" s="863"/>
      <c r="AQ58" s="945" t="s">
        <v>603</v>
      </c>
      <c r="AR58" s="969"/>
      <c r="AS58" s="969"/>
      <c r="AT58" s="969"/>
      <c r="AU58" s="969"/>
      <c r="AV58" s="969"/>
      <c r="AW58" s="969"/>
      <c r="AX58" s="969"/>
      <c r="AY58" s="969"/>
      <c r="AZ58" s="1508"/>
      <c r="BA58" s="1508"/>
      <c r="BB58" s="1508"/>
      <c r="BC58" s="1508"/>
      <c r="BD58" s="1508"/>
      <c r="BE58" s="1508"/>
      <c r="BF58" s="1508"/>
      <c r="BG58" s="1508"/>
      <c r="BH58" s="1508"/>
      <c r="BI58" s="1508"/>
      <c r="BJ58" s="969" t="s">
        <v>643</v>
      </c>
      <c r="BK58" s="969"/>
      <c r="BL58" s="970"/>
      <c r="BM58" s="802"/>
      <c r="BN58" s="583"/>
    </row>
    <row r="59" spans="1:66" ht="20.100000000000001" customHeight="1" x14ac:dyDescent="0.15">
      <c r="A59" s="801"/>
      <c r="B59" s="1360"/>
      <c r="C59" s="1361"/>
      <c r="D59" s="805" t="s">
        <v>605</v>
      </c>
      <c r="E59" s="805"/>
      <c r="F59" s="805"/>
      <c r="G59" s="805"/>
      <c r="H59" s="805"/>
      <c r="I59" s="805"/>
      <c r="J59" s="805"/>
      <c r="K59" s="805"/>
      <c r="L59" s="805"/>
      <c r="M59" s="805"/>
      <c r="N59" s="805"/>
      <c r="O59" s="805"/>
      <c r="P59" s="805"/>
      <c r="Q59" s="805"/>
      <c r="R59" s="805"/>
      <c r="S59" s="805"/>
      <c r="T59" s="805"/>
      <c r="U59" s="805"/>
      <c r="V59" s="805"/>
      <c r="W59" s="805"/>
      <c r="X59" s="805"/>
      <c r="Y59" s="805"/>
      <c r="Z59" s="805"/>
      <c r="AA59" s="805"/>
      <c r="AB59" s="805"/>
      <c r="AC59" s="805"/>
      <c r="AD59" s="805"/>
      <c r="AE59" s="805"/>
      <c r="AF59" s="805"/>
      <c r="AG59" s="805"/>
      <c r="AH59" s="805"/>
      <c r="AI59" s="805"/>
      <c r="AJ59" s="805"/>
      <c r="AK59" s="805"/>
      <c r="AL59" s="805"/>
      <c r="AM59" s="805"/>
      <c r="AN59" s="805"/>
      <c r="AO59" s="805"/>
      <c r="AP59" s="805"/>
      <c r="AQ59" s="1504"/>
      <c r="AR59" s="1505"/>
      <c r="AS59" s="1505"/>
      <c r="AT59" s="1505"/>
      <c r="AU59" s="1505"/>
      <c r="AV59" s="1505"/>
      <c r="AW59" s="1505"/>
      <c r="AX59" s="1505"/>
      <c r="AY59" s="859" t="s">
        <v>659</v>
      </c>
      <c r="AZ59" s="859"/>
      <c r="BA59" s="859"/>
      <c r="BB59" s="1484"/>
      <c r="BC59" s="1484"/>
      <c r="BD59" s="1484"/>
      <c r="BE59" s="1484"/>
      <c r="BF59" s="1484"/>
      <c r="BG59" s="1484"/>
      <c r="BH59" s="1484"/>
      <c r="BI59" s="1484"/>
      <c r="BJ59" s="859" t="s">
        <v>660</v>
      </c>
      <c r="BK59" s="859"/>
      <c r="BL59" s="861"/>
      <c r="BM59" s="802"/>
      <c r="BN59" s="583"/>
    </row>
    <row r="60" spans="1:66" ht="20.100000000000001" customHeight="1" x14ac:dyDescent="0.15">
      <c r="A60" s="801"/>
      <c r="B60" s="1360"/>
      <c r="C60" s="1361"/>
      <c r="D60" s="822" t="s">
        <v>608</v>
      </c>
      <c r="E60" s="822"/>
      <c r="F60" s="822"/>
      <c r="G60" s="822"/>
      <c r="H60" s="822"/>
      <c r="I60" s="822"/>
      <c r="J60" s="822"/>
      <c r="K60" s="822"/>
      <c r="L60" s="822"/>
      <c r="M60" s="822"/>
      <c r="N60" s="822"/>
      <c r="O60" s="822"/>
      <c r="P60" s="822"/>
      <c r="Q60" s="822"/>
      <c r="R60" s="822"/>
      <c r="S60" s="822"/>
      <c r="T60" s="822"/>
      <c r="U60" s="822"/>
      <c r="V60" s="822"/>
      <c r="W60" s="822"/>
      <c r="X60" s="822"/>
      <c r="Y60" s="822"/>
      <c r="Z60" s="822"/>
      <c r="AA60" s="822"/>
      <c r="AB60" s="822"/>
      <c r="AC60" s="822"/>
      <c r="AD60" s="822"/>
      <c r="AE60" s="822"/>
      <c r="AF60" s="822"/>
      <c r="AG60" s="822"/>
      <c r="AH60" s="822"/>
      <c r="AI60" s="822"/>
      <c r="AJ60" s="822"/>
      <c r="AK60" s="822"/>
      <c r="AL60" s="822"/>
      <c r="AM60" s="822"/>
      <c r="AN60" s="822"/>
      <c r="AO60" s="822"/>
      <c r="AP60" s="822"/>
      <c r="AQ60" s="1252" t="str">
        <f>IF(入力シート!E140="","",IF(入力シート!E140="選択してください","",入力シート!E140))</f>
        <v/>
      </c>
      <c r="AR60" s="1236"/>
      <c r="AS60" s="1236"/>
      <c r="AT60" s="1236"/>
      <c r="AU60" s="1236"/>
      <c r="AV60" s="1236"/>
      <c r="AW60" s="1236"/>
      <c r="AX60" s="1236"/>
      <c r="AY60" s="1236"/>
      <c r="AZ60" s="1236"/>
      <c r="BA60" s="1236"/>
      <c r="BB60" s="1236"/>
      <c r="BC60" s="1236"/>
      <c r="BD60" s="1236"/>
      <c r="BE60" s="1236"/>
      <c r="BF60" s="1236"/>
      <c r="BG60" s="1236"/>
      <c r="BH60" s="1236"/>
      <c r="BI60" s="1236"/>
      <c r="BJ60" s="1236"/>
      <c r="BK60" s="1236"/>
      <c r="BL60" s="1253"/>
      <c r="BM60" s="802"/>
      <c r="BN60" s="583"/>
    </row>
    <row r="61" spans="1:66" ht="20.100000000000001" customHeight="1" x14ac:dyDescent="0.15">
      <c r="A61" s="801"/>
      <c r="B61" s="1360"/>
      <c r="C61" s="1361"/>
      <c r="D61" s="836" t="s">
        <v>609</v>
      </c>
      <c r="E61" s="836"/>
      <c r="F61" s="836"/>
      <c r="G61" s="836"/>
      <c r="H61" s="836"/>
      <c r="I61" s="836"/>
      <c r="J61" s="836"/>
      <c r="K61" s="836"/>
      <c r="L61" s="836"/>
      <c r="M61" s="836"/>
      <c r="N61" s="836"/>
      <c r="O61" s="836"/>
      <c r="P61" s="836"/>
      <c r="Q61" s="836"/>
      <c r="R61" s="857"/>
      <c r="S61" s="856" t="s">
        <v>610</v>
      </c>
      <c r="T61" s="836"/>
      <c r="U61" s="836"/>
      <c r="V61" s="836"/>
      <c r="W61" s="836"/>
      <c r="X61" s="836"/>
      <c r="Y61" s="836"/>
      <c r="Z61" s="836"/>
      <c r="AA61" s="836"/>
      <c r="AB61" s="836"/>
      <c r="AC61" s="836"/>
      <c r="AD61" s="836"/>
      <c r="AE61" s="836"/>
      <c r="AF61" s="836"/>
      <c r="AG61" s="836"/>
      <c r="AH61" s="836"/>
      <c r="AI61" s="836"/>
      <c r="AJ61" s="836"/>
      <c r="AK61" s="836"/>
      <c r="AL61" s="836"/>
      <c r="AM61" s="836"/>
      <c r="AN61" s="836"/>
      <c r="AO61" s="836"/>
      <c r="AP61" s="836"/>
      <c r="AQ61" s="1486" t="s">
        <v>611</v>
      </c>
      <c r="AR61" s="1237"/>
      <c r="AS61" s="1237"/>
      <c r="AT61" s="1237"/>
      <c r="AU61" s="1237"/>
      <c r="AV61" s="1237"/>
      <c r="AW61" s="1237"/>
      <c r="AX61" s="1237"/>
      <c r="AY61" s="1237"/>
      <c r="AZ61" s="1237"/>
      <c r="BA61" s="1237"/>
      <c r="BB61" s="1237"/>
      <c r="BC61" s="1237"/>
      <c r="BD61" s="1237"/>
      <c r="BE61" s="1237"/>
      <c r="BF61" s="1237"/>
      <c r="BG61" s="1237"/>
      <c r="BH61" s="1237"/>
      <c r="BI61" s="1237"/>
      <c r="BJ61" s="1237"/>
      <c r="BK61" s="1237"/>
      <c r="BL61" s="1302"/>
      <c r="BM61" s="802"/>
      <c r="BN61" s="583"/>
    </row>
    <row r="62" spans="1:66" ht="20.100000000000001" customHeight="1" x14ac:dyDescent="0.15">
      <c r="A62" s="801"/>
      <c r="B62" s="1360"/>
      <c r="C62" s="1361"/>
      <c r="D62" s="809"/>
      <c r="E62" s="809"/>
      <c r="F62" s="809"/>
      <c r="G62" s="809"/>
      <c r="H62" s="809"/>
      <c r="I62" s="809"/>
      <c r="J62" s="809"/>
      <c r="K62" s="809"/>
      <c r="L62" s="809"/>
      <c r="M62" s="809"/>
      <c r="N62" s="809"/>
      <c r="O62" s="809"/>
      <c r="P62" s="809"/>
      <c r="Q62" s="809"/>
      <c r="R62" s="867"/>
      <c r="S62" s="808"/>
      <c r="T62" s="809"/>
      <c r="U62" s="809"/>
      <c r="V62" s="809"/>
      <c r="W62" s="809"/>
      <c r="X62" s="809"/>
      <c r="Y62" s="809"/>
      <c r="Z62" s="809"/>
      <c r="AA62" s="809"/>
      <c r="AB62" s="809"/>
      <c r="AC62" s="809"/>
      <c r="AD62" s="809"/>
      <c r="AE62" s="809"/>
      <c r="AF62" s="809"/>
      <c r="AG62" s="809"/>
      <c r="AH62" s="809"/>
      <c r="AI62" s="809"/>
      <c r="AJ62" s="809"/>
      <c r="AK62" s="809"/>
      <c r="AL62" s="809"/>
      <c r="AM62" s="809"/>
      <c r="AN62" s="809"/>
      <c r="AO62" s="809"/>
      <c r="AP62" s="809"/>
      <c r="AQ62" s="1498"/>
      <c r="AR62" s="1499"/>
      <c r="AS62" s="1499"/>
      <c r="AT62" s="1499"/>
      <c r="AU62" s="1499"/>
      <c r="AV62" s="1499"/>
      <c r="AW62" s="1499"/>
      <c r="AX62" s="1499"/>
      <c r="AY62" s="1499"/>
      <c r="AZ62" s="1499"/>
      <c r="BA62" s="1499"/>
      <c r="BB62" s="1499"/>
      <c r="BC62" s="1499"/>
      <c r="BD62" s="1499"/>
      <c r="BE62" s="1499"/>
      <c r="BF62" s="1499"/>
      <c r="BG62" s="1499"/>
      <c r="BH62" s="1499"/>
      <c r="BI62" s="1499"/>
      <c r="BJ62" s="1499"/>
      <c r="BK62" s="1499"/>
      <c r="BL62" s="1500"/>
      <c r="BM62" s="802"/>
      <c r="BN62" s="583"/>
    </row>
    <row r="63" spans="1:66" ht="20.100000000000001" customHeight="1" x14ac:dyDescent="0.15">
      <c r="A63" s="801"/>
      <c r="B63" s="1360"/>
      <c r="C63" s="1361"/>
      <c r="D63" s="809"/>
      <c r="E63" s="809"/>
      <c r="F63" s="809"/>
      <c r="G63" s="809"/>
      <c r="H63" s="809"/>
      <c r="I63" s="809"/>
      <c r="J63" s="809"/>
      <c r="K63" s="809"/>
      <c r="L63" s="809"/>
      <c r="M63" s="809"/>
      <c r="N63" s="809"/>
      <c r="O63" s="809"/>
      <c r="P63" s="809"/>
      <c r="Q63" s="809"/>
      <c r="R63" s="867"/>
      <c r="S63" s="862"/>
      <c r="T63" s="818"/>
      <c r="U63" s="818"/>
      <c r="V63" s="818"/>
      <c r="W63" s="818"/>
      <c r="X63" s="818"/>
      <c r="Y63" s="818"/>
      <c r="Z63" s="818"/>
      <c r="AA63" s="818"/>
      <c r="AB63" s="818"/>
      <c r="AC63" s="818"/>
      <c r="AD63" s="818"/>
      <c r="AE63" s="818"/>
      <c r="AF63" s="818"/>
      <c r="AG63" s="818"/>
      <c r="AH63" s="818"/>
      <c r="AI63" s="818"/>
      <c r="AJ63" s="818"/>
      <c r="AK63" s="818"/>
      <c r="AL63" s="818"/>
      <c r="AM63" s="818"/>
      <c r="AN63" s="818"/>
      <c r="AO63" s="818"/>
      <c r="AP63" s="818"/>
      <c r="AQ63" s="1501"/>
      <c r="AR63" s="1502"/>
      <c r="AS63" s="1502"/>
      <c r="AT63" s="1502"/>
      <c r="AU63" s="1502"/>
      <c r="AV63" s="1502"/>
      <c r="AW63" s="1502"/>
      <c r="AX63" s="1502"/>
      <c r="AY63" s="1502"/>
      <c r="AZ63" s="1502"/>
      <c r="BA63" s="1502"/>
      <c r="BB63" s="1502"/>
      <c r="BC63" s="1502"/>
      <c r="BD63" s="1502"/>
      <c r="BE63" s="1502"/>
      <c r="BF63" s="1502"/>
      <c r="BG63" s="1502"/>
      <c r="BH63" s="1502"/>
      <c r="BI63" s="1502"/>
      <c r="BJ63" s="1502"/>
      <c r="BK63" s="1502"/>
      <c r="BL63" s="1503"/>
      <c r="BM63" s="802"/>
      <c r="BN63" s="583"/>
    </row>
    <row r="64" spans="1:66" ht="20.100000000000001" customHeight="1" x14ac:dyDescent="0.15">
      <c r="A64" s="801"/>
      <c r="B64" s="1360"/>
      <c r="C64" s="1361"/>
      <c r="D64" s="809"/>
      <c r="E64" s="809"/>
      <c r="F64" s="809"/>
      <c r="G64" s="809"/>
      <c r="H64" s="809"/>
      <c r="I64" s="809"/>
      <c r="J64" s="809"/>
      <c r="K64" s="809"/>
      <c r="L64" s="809"/>
      <c r="M64" s="809"/>
      <c r="N64" s="809"/>
      <c r="O64" s="809"/>
      <c r="P64" s="809"/>
      <c r="Q64" s="809"/>
      <c r="R64" s="867"/>
      <c r="S64" s="836" t="s">
        <v>661</v>
      </c>
      <c r="T64" s="836"/>
      <c r="U64" s="836"/>
      <c r="V64" s="836"/>
      <c r="W64" s="836"/>
      <c r="X64" s="836"/>
      <c r="Y64" s="836"/>
      <c r="Z64" s="836"/>
      <c r="AA64" s="836"/>
      <c r="AB64" s="836"/>
      <c r="AC64" s="836"/>
      <c r="AD64" s="836"/>
      <c r="AE64" s="836"/>
      <c r="AF64" s="836"/>
      <c r="AG64" s="836"/>
      <c r="AH64" s="836"/>
      <c r="AI64" s="836"/>
      <c r="AJ64" s="857"/>
      <c r="AK64" s="971" t="s">
        <v>613</v>
      </c>
      <c r="AL64" s="972"/>
      <c r="AM64" s="972"/>
      <c r="AN64" s="972"/>
      <c r="AO64" s="972"/>
      <c r="AP64" s="973"/>
      <c r="AQ64" s="1504"/>
      <c r="AR64" s="1505"/>
      <c r="AS64" s="1505"/>
      <c r="AT64" s="1505"/>
      <c r="AU64" s="1505"/>
      <c r="AV64" s="1505"/>
      <c r="AW64" s="1505"/>
      <c r="AX64" s="1505"/>
      <c r="AY64" s="1505"/>
      <c r="AZ64" s="1505"/>
      <c r="BA64" s="1505"/>
      <c r="BB64" s="1505"/>
      <c r="BC64" s="1505"/>
      <c r="BD64" s="1505"/>
      <c r="BE64" s="1505"/>
      <c r="BF64" s="1505"/>
      <c r="BG64" s="1505"/>
      <c r="BH64" s="1505"/>
      <c r="BI64" s="1505"/>
      <c r="BJ64" s="1489" t="s">
        <v>614</v>
      </c>
      <c r="BK64" s="1489"/>
      <c r="BL64" s="1490"/>
      <c r="BM64" s="802"/>
      <c r="BN64" s="583"/>
    </row>
    <row r="65" spans="1:66" ht="20.100000000000001" customHeight="1" x14ac:dyDescent="0.15">
      <c r="A65" s="801"/>
      <c r="B65" s="1360"/>
      <c r="C65" s="1361"/>
      <c r="D65" s="809"/>
      <c r="E65" s="809"/>
      <c r="F65" s="809"/>
      <c r="G65" s="809"/>
      <c r="H65" s="809"/>
      <c r="I65" s="809"/>
      <c r="J65" s="809"/>
      <c r="K65" s="809"/>
      <c r="L65" s="809"/>
      <c r="M65" s="809"/>
      <c r="N65" s="809"/>
      <c r="O65" s="809"/>
      <c r="P65" s="809"/>
      <c r="Q65" s="809"/>
      <c r="R65" s="867"/>
      <c r="S65" s="809"/>
      <c r="T65" s="809"/>
      <c r="U65" s="809"/>
      <c r="V65" s="809"/>
      <c r="W65" s="809"/>
      <c r="X65" s="809"/>
      <c r="Y65" s="809"/>
      <c r="Z65" s="809"/>
      <c r="AA65" s="809"/>
      <c r="AB65" s="809"/>
      <c r="AC65" s="809"/>
      <c r="AD65" s="809"/>
      <c r="AE65" s="809"/>
      <c r="AF65" s="809"/>
      <c r="AG65" s="809"/>
      <c r="AH65" s="809"/>
      <c r="AI65" s="809"/>
      <c r="AJ65" s="867"/>
      <c r="AK65" s="974" t="s">
        <v>615</v>
      </c>
      <c r="AL65" s="975"/>
      <c r="AM65" s="975"/>
      <c r="AN65" s="975"/>
      <c r="AO65" s="975"/>
      <c r="AP65" s="976"/>
      <c r="AQ65" s="1483" t="s">
        <v>616</v>
      </c>
      <c r="AR65" s="1411"/>
      <c r="AS65" s="1485"/>
      <c r="AT65" s="1485"/>
      <c r="AU65" s="1485"/>
      <c r="AV65" s="1485"/>
      <c r="AW65" s="1485"/>
      <c r="AX65" s="977" t="s">
        <v>617</v>
      </c>
      <c r="AY65" s="1485"/>
      <c r="AZ65" s="1485"/>
      <c r="BA65" s="1485"/>
      <c r="BB65" s="1485"/>
      <c r="BC65" s="1485"/>
      <c r="BD65" s="1485"/>
      <c r="BE65" s="1485"/>
      <c r="BF65" s="1485"/>
      <c r="BG65" s="1485"/>
      <c r="BH65" s="1485"/>
      <c r="BI65" s="1485"/>
      <c r="BJ65" s="1487" t="s">
        <v>614</v>
      </c>
      <c r="BK65" s="1487"/>
      <c r="BL65" s="1488"/>
      <c r="BM65" s="802"/>
      <c r="BN65" s="583"/>
    </row>
    <row r="66" spans="1:66" ht="20.100000000000001" customHeight="1" x14ac:dyDescent="0.15">
      <c r="A66" s="801"/>
      <c r="B66" s="1362"/>
      <c r="C66" s="1363"/>
      <c r="D66" s="805" t="s">
        <v>890</v>
      </c>
      <c r="E66" s="805"/>
      <c r="F66" s="805"/>
      <c r="G66" s="805"/>
      <c r="H66" s="805"/>
      <c r="I66" s="805"/>
      <c r="J66" s="805"/>
      <c r="K66" s="805"/>
      <c r="L66" s="805"/>
      <c r="M66" s="805"/>
      <c r="N66" s="805"/>
      <c r="O66" s="805"/>
      <c r="P66" s="805"/>
      <c r="Q66" s="805"/>
      <c r="R66" s="805"/>
      <c r="S66" s="805"/>
      <c r="T66" s="805"/>
      <c r="U66" s="805"/>
      <c r="V66" s="805"/>
      <c r="W66" s="805"/>
      <c r="X66" s="805"/>
      <c r="Y66" s="805"/>
      <c r="Z66" s="805"/>
      <c r="AA66" s="805"/>
      <c r="AB66" s="805"/>
      <c r="AC66" s="805"/>
      <c r="AD66" s="805"/>
      <c r="AE66" s="805"/>
      <c r="AF66" s="805"/>
      <c r="AG66" s="805"/>
      <c r="AH66" s="805"/>
      <c r="AI66" s="805"/>
      <c r="AJ66" s="805"/>
      <c r="AK66" s="978"/>
      <c r="AL66" s="978"/>
      <c r="AM66" s="978"/>
      <c r="AN66" s="978"/>
      <c r="AO66" s="978"/>
      <c r="AP66" s="978"/>
      <c r="AQ66" s="979"/>
      <c r="AR66" s="980"/>
      <c r="AS66" s="980"/>
      <c r="AT66" s="796"/>
      <c r="AU66" s="796"/>
      <c r="AV66" s="796"/>
      <c r="AW66" s="796"/>
      <c r="AX66" s="980"/>
      <c r="AY66" s="980"/>
      <c r="AZ66" s="980"/>
      <c r="BA66" s="980"/>
      <c r="BB66" s="796"/>
      <c r="BC66" s="796"/>
      <c r="BD66" s="796"/>
      <c r="BE66" s="796"/>
      <c r="BF66" s="796"/>
      <c r="BG66" s="796"/>
      <c r="BH66" s="796"/>
      <c r="BI66" s="796"/>
      <c r="BJ66" s="981"/>
      <c r="BK66" s="981"/>
      <c r="BL66" s="982"/>
      <c r="BM66" s="802"/>
      <c r="BN66" s="583"/>
    </row>
    <row r="67" spans="1:66" ht="20.100000000000001" customHeight="1" x14ac:dyDescent="0.15">
      <c r="A67" s="801"/>
      <c r="B67" s="959"/>
      <c r="C67" s="959"/>
      <c r="D67" s="803"/>
      <c r="E67" s="803"/>
      <c r="F67" s="803"/>
      <c r="G67" s="803"/>
      <c r="H67" s="803"/>
      <c r="I67" s="803"/>
      <c r="J67" s="803"/>
      <c r="K67" s="803"/>
      <c r="L67" s="803"/>
      <c r="M67" s="803"/>
      <c r="N67" s="803"/>
      <c r="O67" s="803"/>
      <c r="P67" s="803"/>
      <c r="Q67" s="803"/>
      <c r="R67" s="803"/>
      <c r="S67" s="803"/>
      <c r="T67" s="803"/>
      <c r="U67" s="803"/>
      <c r="V67" s="803"/>
      <c r="W67" s="803"/>
      <c r="X67" s="803"/>
      <c r="Y67" s="803"/>
      <c r="Z67" s="803"/>
      <c r="AA67" s="803"/>
      <c r="AB67" s="803"/>
      <c r="AC67" s="803"/>
      <c r="AD67" s="803"/>
      <c r="AE67" s="803"/>
      <c r="AF67" s="803"/>
      <c r="AG67" s="803"/>
      <c r="AH67" s="803"/>
      <c r="AI67" s="803"/>
      <c r="AJ67" s="803"/>
      <c r="AK67" s="803"/>
      <c r="AL67" s="803"/>
      <c r="AM67" s="803"/>
      <c r="AN67" s="803"/>
      <c r="AO67" s="803"/>
      <c r="AP67" s="803"/>
      <c r="AQ67" s="803"/>
      <c r="AR67" s="803"/>
      <c r="AS67" s="803"/>
      <c r="AT67" s="803"/>
      <c r="AU67" s="803"/>
      <c r="AV67" s="803"/>
      <c r="AW67" s="803"/>
      <c r="AX67" s="803"/>
      <c r="AY67" s="803"/>
      <c r="AZ67" s="803"/>
      <c r="BA67" s="803"/>
      <c r="BB67" s="803"/>
      <c r="BC67" s="803"/>
      <c r="BD67" s="803"/>
      <c r="BE67" s="803"/>
      <c r="BF67" s="803"/>
      <c r="BG67" s="803"/>
      <c r="BH67" s="803"/>
      <c r="BI67" s="803"/>
      <c r="BJ67" s="803"/>
      <c r="BK67" s="803"/>
      <c r="BL67" s="803"/>
      <c r="BM67" s="802"/>
      <c r="BN67" s="583"/>
    </row>
    <row r="68" spans="1:66" ht="20.100000000000001" customHeight="1" x14ac:dyDescent="0.15">
      <c r="A68" s="801"/>
      <c r="B68" s="803" t="s">
        <v>618</v>
      </c>
      <c r="C68" s="803"/>
      <c r="D68" s="983"/>
      <c r="E68" s="983"/>
      <c r="F68" s="983"/>
      <c r="G68" s="983"/>
      <c r="H68" s="983"/>
      <c r="I68" s="983"/>
      <c r="J68" s="983"/>
      <c r="K68" s="983"/>
      <c r="L68" s="983"/>
      <c r="M68" s="983"/>
      <c r="N68" s="983"/>
      <c r="O68" s="983"/>
      <c r="P68" s="983"/>
      <c r="Q68" s="983"/>
      <c r="R68" s="983"/>
      <c r="S68" s="983"/>
      <c r="T68" s="983"/>
      <c r="U68" s="983"/>
      <c r="V68" s="983"/>
      <c r="W68" s="983"/>
      <c r="X68" s="983"/>
      <c r="Y68" s="983"/>
      <c r="Z68" s="983"/>
      <c r="AA68" s="983"/>
      <c r="AB68" s="983"/>
      <c r="AC68" s="983"/>
      <c r="AD68" s="983"/>
      <c r="AE68" s="983"/>
      <c r="AF68" s="983"/>
      <c r="AG68" s="983"/>
      <c r="AH68" s="983"/>
      <c r="AI68" s="983"/>
      <c r="AJ68" s="983"/>
      <c r="AK68" s="983"/>
      <c r="AL68" s="983"/>
      <c r="AM68" s="983"/>
      <c r="AN68" s="983"/>
      <c r="AO68" s="983"/>
      <c r="AP68" s="983"/>
      <c r="AQ68" s="983"/>
      <c r="AR68" s="983"/>
      <c r="AS68" s="983"/>
      <c r="AT68" s="983"/>
      <c r="AU68" s="983"/>
      <c r="AV68" s="983"/>
      <c r="AW68" s="983"/>
      <c r="AX68" s="983"/>
      <c r="AY68" s="983"/>
      <c r="AZ68" s="983"/>
      <c r="BA68" s="983"/>
      <c r="BB68" s="983"/>
      <c r="BC68" s="983"/>
      <c r="BD68" s="983"/>
      <c r="BE68" s="983"/>
      <c r="BF68" s="983"/>
      <c r="BG68" s="983"/>
      <c r="BH68" s="983"/>
      <c r="BI68" s="983"/>
      <c r="BJ68" s="983"/>
      <c r="BK68" s="983"/>
      <c r="BL68" s="983"/>
      <c r="BM68" s="802"/>
      <c r="BN68" s="583"/>
    </row>
    <row r="69" spans="1:66" ht="20.100000000000001" customHeight="1" x14ac:dyDescent="0.15">
      <c r="A69" s="801"/>
      <c r="B69" s="809"/>
      <c r="C69" s="809" t="s">
        <v>619</v>
      </c>
      <c r="D69" s="983"/>
      <c r="E69" s="983"/>
      <c r="F69" s="983"/>
      <c r="G69" s="983"/>
      <c r="H69" s="983"/>
      <c r="I69" s="983"/>
      <c r="J69" s="983"/>
      <c r="K69" s="983"/>
      <c r="L69" s="983"/>
      <c r="M69" s="983"/>
      <c r="N69" s="983"/>
      <c r="O69" s="983"/>
      <c r="P69" s="983"/>
      <c r="Q69" s="983"/>
      <c r="R69" s="983"/>
      <c r="S69" s="983"/>
      <c r="T69" s="983"/>
      <c r="U69" s="983"/>
      <c r="V69" s="983"/>
      <c r="W69" s="983"/>
      <c r="X69" s="983"/>
      <c r="Y69" s="983"/>
      <c r="Z69" s="983"/>
      <c r="AA69" s="983"/>
      <c r="AB69" s="983"/>
      <c r="AC69" s="983"/>
      <c r="AD69" s="983"/>
      <c r="AE69" s="983"/>
      <c r="AF69" s="983"/>
      <c r="AG69" s="983"/>
      <c r="AH69" s="983"/>
      <c r="AI69" s="983"/>
      <c r="AJ69" s="983"/>
      <c r="AK69" s="983"/>
      <c r="AL69" s="983"/>
      <c r="AM69" s="983"/>
      <c r="AN69" s="983"/>
      <c r="AO69" s="983"/>
      <c r="AP69" s="983"/>
      <c r="AQ69" s="983"/>
      <c r="AR69" s="983"/>
      <c r="AS69" s="983"/>
      <c r="AT69" s="983"/>
      <c r="AU69" s="983"/>
      <c r="AV69" s="983"/>
      <c r="AW69" s="983"/>
      <c r="AX69" s="983"/>
      <c r="AY69" s="983"/>
      <c r="AZ69" s="983"/>
      <c r="BA69" s="983"/>
      <c r="BB69" s="983"/>
      <c r="BC69" s="983"/>
      <c r="BD69" s="983"/>
      <c r="BE69" s="983"/>
      <c r="BF69" s="983"/>
      <c r="BG69" s="983"/>
      <c r="BH69" s="983"/>
      <c r="BI69" s="983"/>
      <c r="BJ69" s="983"/>
      <c r="BK69" s="983"/>
      <c r="BL69" s="983"/>
      <c r="BM69" s="802"/>
      <c r="BN69" s="583"/>
    </row>
    <row r="70" spans="1:66" ht="20.100000000000001" customHeight="1" x14ac:dyDescent="0.15">
      <c r="A70" s="801"/>
      <c r="B70" s="809"/>
      <c r="C70" s="809" t="s">
        <v>644</v>
      </c>
      <c r="D70" s="983"/>
      <c r="E70" s="983"/>
      <c r="F70" s="983"/>
      <c r="G70" s="983"/>
      <c r="H70" s="983"/>
      <c r="I70" s="983"/>
      <c r="J70" s="983"/>
      <c r="K70" s="983"/>
      <c r="L70" s="983"/>
      <c r="M70" s="983"/>
      <c r="N70" s="983"/>
      <c r="O70" s="983"/>
      <c r="P70" s="983"/>
      <c r="Q70" s="983"/>
      <c r="R70" s="983"/>
      <c r="S70" s="983"/>
      <c r="T70" s="983"/>
      <c r="U70" s="983"/>
      <c r="V70" s="983"/>
      <c r="W70" s="983"/>
      <c r="X70" s="983"/>
      <c r="Y70" s="983"/>
      <c r="Z70" s="983"/>
      <c r="AA70" s="983"/>
      <c r="AB70" s="983"/>
      <c r="AC70" s="983"/>
      <c r="AD70" s="983"/>
      <c r="AE70" s="983"/>
      <c r="AF70" s="983"/>
      <c r="AG70" s="983"/>
      <c r="AH70" s="983"/>
      <c r="AI70" s="983"/>
      <c r="AJ70" s="983"/>
      <c r="AK70" s="983"/>
      <c r="AL70" s="983"/>
      <c r="AM70" s="983"/>
      <c r="AN70" s="983"/>
      <c r="AO70" s="983"/>
      <c r="AP70" s="983"/>
      <c r="AQ70" s="983"/>
      <c r="AR70" s="983"/>
      <c r="AS70" s="983"/>
      <c r="AT70" s="983"/>
      <c r="AU70" s="983"/>
      <c r="AV70" s="983"/>
      <c r="AW70" s="983"/>
      <c r="AX70" s="983"/>
      <c r="AY70" s="983"/>
      <c r="AZ70" s="983"/>
      <c r="BA70" s="983"/>
      <c r="BB70" s="983"/>
      <c r="BC70" s="983"/>
      <c r="BD70" s="983"/>
      <c r="BE70" s="983"/>
      <c r="BF70" s="983"/>
      <c r="BG70" s="983"/>
      <c r="BH70" s="983"/>
      <c r="BI70" s="983"/>
      <c r="BJ70" s="983"/>
      <c r="BK70" s="983"/>
      <c r="BL70" s="983"/>
      <c r="BM70" s="802"/>
      <c r="BN70" s="583"/>
    </row>
    <row r="71" spans="1:66" ht="20.100000000000001" customHeight="1" x14ac:dyDescent="0.15">
      <c r="A71" s="801"/>
      <c r="B71" s="809"/>
      <c r="C71" s="809" t="s">
        <v>621</v>
      </c>
      <c r="D71" s="960"/>
      <c r="E71" s="960"/>
      <c r="F71" s="960"/>
      <c r="G71" s="960"/>
      <c r="H71" s="960"/>
      <c r="I71" s="960"/>
      <c r="J71" s="960"/>
      <c r="K71" s="960"/>
      <c r="L71" s="960"/>
      <c r="M71" s="960"/>
      <c r="N71" s="960"/>
      <c r="O71" s="960"/>
      <c r="P71" s="960"/>
      <c r="Q71" s="960"/>
      <c r="R71" s="960"/>
      <c r="S71" s="960"/>
      <c r="T71" s="960"/>
      <c r="U71" s="960"/>
      <c r="V71" s="960"/>
      <c r="W71" s="960"/>
      <c r="X71" s="960"/>
      <c r="Y71" s="960"/>
      <c r="Z71" s="960"/>
      <c r="AA71" s="960"/>
      <c r="AB71" s="960"/>
      <c r="AC71" s="960"/>
      <c r="AD71" s="960"/>
      <c r="AE71" s="960"/>
      <c r="AF71" s="960"/>
      <c r="AG71" s="960"/>
      <c r="AH71" s="960"/>
      <c r="AI71" s="960"/>
      <c r="AJ71" s="960"/>
      <c r="AK71" s="960"/>
      <c r="AL71" s="960"/>
      <c r="AM71" s="960"/>
      <c r="AN71" s="960"/>
      <c r="AO71" s="960"/>
      <c r="AP71" s="960"/>
      <c r="AQ71" s="960"/>
      <c r="AR71" s="960"/>
      <c r="AS71" s="960"/>
      <c r="AT71" s="960"/>
      <c r="AU71" s="960"/>
      <c r="AV71" s="960"/>
      <c r="AW71" s="960"/>
      <c r="AX71" s="960"/>
      <c r="AY71" s="960"/>
      <c r="AZ71" s="960"/>
      <c r="BA71" s="960"/>
      <c r="BB71" s="960"/>
      <c r="BC71" s="960"/>
      <c r="BD71" s="960"/>
      <c r="BE71" s="960"/>
      <c r="BF71" s="960"/>
      <c r="BG71" s="960"/>
      <c r="BH71" s="960"/>
      <c r="BI71" s="960"/>
      <c r="BJ71" s="960"/>
      <c r="BK71" s="960"/>
      <c r="BL71" s="960"/>
      <c r="BM71" s="802"/>
      <c r="BN71" s="583"/>
    </row>
    <row r="72" spans="1:66" ht="20.100000000000001" customHeight="1" thickBot="1" x14ac:dyDescent="0.2">
      <c r="A72" s="848"/>
      <c r="B72" s="984"/>
      <c r="C72" s="984"/>
      <c r="D72" s="961"/>
      <c r="E72" s="961"/>
      <c r="F72" s="961"/>
      <c r="G72" s="961"/>
      <c r="H72" s="961"/>
      <c r="I72" s="961"/>
      <c r="J72" s="961"/>
      <c r="K72" s="961"/>
      <c r="L72" s="961"/>
      <c r="M72" s="961"/>
      <c r="N72" s="961"/>
      <c r="O72" s="961"/>
      <c r="P72" s="961"/>
      <c r="Q72" s="961"/>
      <c r="R72" s="961"/>
      <c r="S72" s="961"/>
      <c r="T72" s="961"/>
      <c r="U72" s="961"/>
      <c r="V72" s="961"/>
      <c r="W72" s="961"/>
      <c r="X72" s="961"/>
      <c r="Y72" s="961"/>
      <c r="Z72" s="961"/>
      <c r="AA72" s="961"/>
      <c r="AB72" s="961"/>
      <c r="AC72" s="961"/>
      <c r="AD72" s="961"/>
      <c r="AE72" s="961"/>
      <c r="AF72" s="961"/>
      <c r="AG72" s="961"/>
      <c r="AH72" s="961"/>
      <c r="AI72" s="961"/>
      <c r="AJ72" s="961"/>
      <c r="AK72" s="961"/>
      <c r="AL72" s="961"/>
      <c r="AM72" s="961"/>
      <c r="AN72" s="961"/>
      <c r="AO72" s="961"/>
      <c r="AP72" s="961"/>
      <c r="AQ72" s="961"/>
      <c r="AR72" s="961"/>
      <c r="AS72" s="961"/>
      <c r="AT72" s="961"/>
      <c r="AU72" s="961"/>
      <c r="AV72" s="961"/>
      <c r="AW72" s="961"/>
      <c r="AX72" s="961"/>
      <c r="AY72" s="961"/>
      <c r="AZ72" s="961"/>
      <c r="BA72" s="961"/>
      <c r="BB72" s="961"/>
      <c r="BC72" s="961"/>
      <c r="BD72" s="961"/>
      <c r="BE72" s="961"/>
      <c r="BF72" s="961"/>
      <c r="BG72" s="961"/>
      <c r="BH72" s="961"/>
      <c r="BI72" s="961"/>
      <c r="BJ72" s="961"/>
      <c r="BK72" s="961"/>
      <c r="BL72" s="961"/>
      <c r="BM72" s="850"/>
      <c r="BN72" s="583"/>
    </row>
    <row r="73" spans="1:66" ht="18.75" customHeight="1" x14ac:dyDescent="0.15">
      <c r="A73" s="583"/>
      <c r="B73"/>
      <c r="C73"/>
      <c r="D73"/>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row>
    <row r="74" spans="1:66" ht="18.75" customHeight="1" x14ac:dyDescent="0.15">
      <c r="A74" s="583"/>
      <c r="B74"/>
      <c r="C74"/>
      <c r="D74"/>
      <c r="E74"/>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row>
    <row r="75" spans="1:66" ht="18.75" customHeight="1" x14ac:dyDescent="0.15">
      <c r="A75" s="583"/>
      <c r="B75"/>
      <c r="C75"/>
      <c r="D75"/>
      <c r="E75"/>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row>
    <row r="76" spans="1:66" ht="18.600000000000001" customHeight="1" x14ac:dyDescent="0.15">
      <c r="A76" s="583"/>
      <c r="B76"/>
      <c r="C76"/>
      <c r="D76"/>
      <c r="E76"/>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row>
    <row r="77" spans="1:66" ht="18.600000000000001" customHeight="1" x14ac:dyDescent="0.15">
      <c r="A77" s="583"/>
      <c r="B77"/>
      <c r="C77"/>
      <c r="D77"/>
      <c r="E77"/>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BN77" s="583"/>
    </row>
    <row r="78" spans="1:66" ht="18.600000000000001" customHeight="1" x14ac:dyDescent="0.15">
      <c r="A78" s="583"/>
      <c r="B78"/>
      <c r="C78"/>
      <c r="D78"/>
      <c r="E78"/>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BN78" s="583"/>
    </row>
    <row r="79" spans="1:66" ht="18.600000000000001" customHeight="1" x14ac:dyDescent="0.15">
      <c r="A79" s="583"/>
      <c r="B79"/>
      <c r="C79"/>
      <c r="D79"/>
      <c r="E79"/>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BN79" s="583"/>
    </row>
    <row r="80" spans="1:66" ht="18.600000000000001" customHeight="1" x14ac:dyDescent="0.15">
      <c r="A80" s="583"/>
      <c r="B80"/>
      <c r="C80"/>
      <c r="D80"/>
      <c r="E80"/>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BN80" s="583"/>
    </row>
    <row r="81" spans="1:126" ht="18.600000000000001" customHeight="1" x14ac:dyDescent="0.15">
      <c r="A81" s="593"/>
      <c r="B81" s="593"/>
      <c r="C81" s="593"/>
      <c r="D81"/>
      <c r="E81"/>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BM81" s="593"/>
      <c r="BN81" s="583"/>
    </row>
    <row r="82" spans="1:126" ht="18.600000000000001" customHeight="1" x14ac:dyDescent="0.15">
      <c r="A82"/>
      <c r="B82"/>
      <c r="C82"/>
      <c r="D82"/>
      <c r="E82"/>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row>
    <row r="83" spans="1:126" ht="18.600000000000001" customHeight="1" x14ac:dyDescent="0.15">
      <c r="A83"/>
      <c r="B83"/>
      <c r="C83"/>
      <c r="D83"/>
      <c r="E8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row>
    <row r="84" spans="1:126" ht="18.600000000000001" customHeight="1" x14ac:dyDescent="0.15">
      <c r="A84"/>
      <c r="B84"/>
      <c r="C84"/>
      <c r="D84"/>
      <c r="E84"/>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row>
    <row r="85" spans="1:126" x14ac:dyDescent="0.15">
      <c r="A85"/>
      <c r="B85"/>
      <c r="C85"/>
      <c r="D85"/>
      <c r="E85"/>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row>
    <row r="86" spans="1:126" x14ac:dyDescent="0.15">
      <c r="A86"/>
      <c r="B86"/>
      <c r="C86"/>
      <c r="D86"/>
      <c r="E86"/>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BN86" s="583"/>
    </row>
    <row r="87" spans="1:126" x14ac:dyDescent="0.15">
      <c r="A87"/>
      <c r="B87"/>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BN87" s="583"/>
    </row>
    <row r="88" spans="1:126" x14ac:dyDescent="0.15">
      <c r="BH88" s="583"/>
      <c r="DV88" s="583"/>
    </row>
    <row r="89" spans="1:126" x14ac:dyDescent="0.15">
      <c r="BH89" s="583"/>
      <c r="DV89" s="583"/>
    </row>
    <row r="90" spans="1:126" x14ac:dyDescent="0.15">
      <c r="BH90" s="583"/>
      <c r="DV90" s="583"/>
    </row>
    <row r="91" spans="1:126" x14ac:dyDescent="0.15">
      <c r="BH91" s="583"/>
      <c r="DV91" s="583"/>
    </row>
    <row r="92" spans="1:126" x14ac:dyDescent="0.15">
      <c r="BH92" s="583"/>
      <c r="DV92" s="583"/>
    </row>
    <row r="93" spans="1:126" x14ac:dyDescent="0.15">
      <c r="BH93" s="583"/>
      <c r="DV93" s="583"/>
    </row>
    <row r="94" spans="1:126" x14ac:dyDescent="0.15">
      <c r="BH94" s="583"/>
      <c r="DV94" s="583"/>
    </row>
    <row r="95" spans="1:126" x14ac:dyDescent="0.15">
      <c r="BH95" s="583"/>
      <c r="DV95" s="583"/>
    </row>
    <row r="96" spans="1:126" x14ac:dyDescent="0.15">
      <c r="BH96" s="583"/>
      <c r="DV96" s="583"/>
    </row>
    <row r="97" spans="60:126" x14ac:dyDescent="0.15">
      <c r="BH97" s="583"/>
      <c r="DV97" s="583"/>
    </row>
    <row r="98" spans="60:126" x14ac:dyDescent="0.15">
      <c r="BH98" s="583"/>
      <c r="DV98" s="593"/>
    </row>
  </sheetData>
  <sheetProtection password="E12F" sheet="1" objects="1" scenarios="1"/>
  <mergeCells count="112">
    <mergeCell ref="L34:T34"/>
    <mergeCell ref="D35:I35"/>
    <mergeCell ref="D36:K36"/>
    <mergeCell ref="D37:K37"/>
    <mergeCell ref="L36:BL36"/>
    <mergeCell ref="L37:BL37"/>
    <mergeCell ref="AI24:AR25"/>
    <mergeCell ref="BC24:BL25"/>
    <mergeCell ref="O27:V27"/>
    <mergeCell ref="P32:V32"/>
    <mergeCell ref="AS28:AZ28"/>
    <mergeCell ref="BC28:BJ28"/>
    <mergeCell ref="Y29:AF29"/>
    <mergeCell ref="AI29:AP29"/>
    <mergeCell ref="AS29:AZ29"/>
    <mergeCell ref="BC29:BJ29"/>
    <mergeCell ref="Y30:AF30"/>
    <mergeCell ref="AI30:AP30"/>
    <mergeCell ref="AS30:AZ30"/>
    <mergeCell ref="BC30:BJ30"/>
    <mergeCell ref="O29:V29"/>
    <mergeCell ref="O28:V28"/>
    <mergeCell ref="E30:L30"/>
    <mergeCell ref="E29:L29"/>
    <mergeCell ref="D34:H34"/>
    <mergeCell ref="AZ58:BI58"/>
    <mergeCell ref="AQ59:AX59"/>
    <mergeCell ref="AQ60:BL60"/>
    <mergeCell ref="BB46:BI46"/>
    <mergeCell ref="AQ48:BI48"/>
    <mergeCell ref="AQ40:BL40"/>
    <mergeCell ref="AQ41:BI41"/>
    <mergeCell ref="AQ45:AX45"/>
    <mergeCell ref="BB45:BI45"/>
    <mergeCell ref="AQ47:BI47"/>
    <mergeCell ref="AQ49:AX49"/>
    <mergeCell ref="BC49:BI49"/>
    <mergeCell ref="AY52:BI52"/>
    <mergeCell ref="AQ54:BL54"/>
    <mergeCell ref="AQ42:BI42"/>
    <mergeCell ref="AQ43:BI43"/>
    <mergeCell ref="AS44:AX44"/>
    <mergeCell ref="BD44:BI44"/>
    <mergeCell ref="AQ6:AS6"/>
    <mergeCell ref="AZ6:BL6"/>
    <mergeCell ref="A7:BM7"/>
    <mergeCell ref="AQ8:BL8"/>
    <mergeCell ref="AQ9:BI9"/>
    <mergeCell ref="AZ3:BL3"/>
    <mergeCell ref="A11:BM11"/>
    <mergeCell ref="E28:L28"/>
    <mergeCell ref="Y28:AF28"/>
    <mergeCell ref="AI28:AP28"/>
    <mergeCell ref="E27:L27"/>
    <mergeCell ref="E26:L26"/>
    <mergeCell ref="AQ12:BI12"/>
    <mergeCell ref="AQ13:AX13"/>
    <mergeCell ref="AQ14:BI14"/>
    <mergeCell ref="AQ15:BI15"/>
    <mergeCell ref="AQ16:BI16"/>
    <mergeCell ref="AQ22:BJ22"/>
    <mergeCell ref="Y23:AH23"/>
    <mergeCell ref="AI23:AR23"/>
    <mergeCell ref="AS23:BB23"/>
    <mergeCell ref="BI1:BM1"/>
    <mergeCell ref="A1:E1"/>
    <mergeCell ref="F1:K1"/>
    <mergeCell ref="A18:BM18"/>
    <mergeCell ref="AQ19:BI19"/>
    <mergeCell ref="AQ20:BI20"/>
    <mergeCell ref="BC26:BJ26"/>
    <mergeCell ref="Y27:AF27"/>
    <mergeCell ref="AI27:AP27"/>
    <mergeCell ref="AS27:AZ27"/>
    <mergeCell ref="BC27:BJ27"/>
    <mergeCell ref="AG1:AH1"/>
    <mergeCell ref="BC23:BL23"/>
    <mergeCell ref="O26:V26"/>
    <mergeCell ref="Y26:AF26"/>
    <mergeCell ref="AI26:AP26"/>
    <mergeCell ref="AS26:AZ26"/>
    <mergeCell ref="O23:X23"/>
    <mergeCell ref="E24:N25"/>
    <mergeCell ref="O24:X25"/>
    <mergeCell ref="Y24:AH25"/>
    <mergeCell ref="AS24:BB25"/>
    <mergeCell ref="BC2:BM2"/>
    <mergeCell ref="A4:BM4"/>
    <mergeCell ref="B40:C66"/>
    <mergeCell ref="AQ65:AR65"/>
    <mergeCell ref="AQ50:BI50"/>
    <mergeCell ref="AQ51:BL51"/>
    <mergeCell ref="AQ46:AX46"/>
    <mergeCell ref="B19:C39"/>
    <mergeCell ref="E23:N23"/>
    <mergeCell ref="BB13:BI13"/>
    <mergeCell ref="BB59:BI59"/>
    <mergeCell ref="AS65:AW65"/>
    <mergeCell ref="AY65:BI65"/>
    <mergeCell ref="AQ61:BL61"/>
    <mergeCell ref="BJ65:BL65"/>
    <mergeCell ref="BJ64:BL64"/>
    <mergeCell ref="AQ55:BL55"/>
    <mergeCell ref="AQ56:BL56"/>
    <mergeCell ref="AQ57:BL57"/>
    <mergeCell ref="AQ62:BL63"/>
    <mergeCell ref="AQ64:BI64"/>
    <mergeCell ref="AX53:BB53"/>
    <mergeCell ref="BE53:BG53"/>
    <mergeCell ref="BC31:BJ31"/>
    <mergeCell ref="I34:K34"/>
    <mergeCell ref="O30:V30"/>
  </mergeCells>
  <phoneticPr fontId="2"/>
  <conditionalFormatting sqref="AQ12:BI12 AQ13:AX13 BB13:BI13 AQ14:BI16">
    <cfRule type="containsBlanks" dxfId="92" priority="7">
      <formula>LEN(TRIM(AQ12))=0</formula>
    </cfRule>
  </conditionalFormatting>
  <conditionalFormatting sqref="AQ52:BL53">
    <cfRule type="expression" dxfId="91" priority="4">
      <formula>$AQ$51="無"</formula>
    </cfRule>
  </conditionalFormatting>
  <dataValidations count="3">
    <dataValidation type="list" allowBlank="1" showInputMessage="1" showErrorMessage="1" sqref="AQ57:BL57" xr:uid="{00000000-0002-0000-0800-000000000000}">
      <formula1>"有,無"</formula1>
    </dataValidation>
    <dataValidation type="list" allowBlank="1" showInputMessage="1" showErrorMessage="1" sqref="AQ55:BL55" xr:uid="{00000000-0002-0000-0800-000001000000}">
      <formula1>"電圧制御方式,電流制御方式"</formula1>
    </dataValidation>
    <dataValidation type="list" allowBlank="1" showInputMessage="1" sqref="AQ56:BL56" xr:uid="{00000000-0002-0000-0800-000002000000}">
      <formula1>"%抑制,その他（　　　　　）"</formula1>
    </dataValidation>
  </dataValidations>
  <hyperlinks>
    <hyperlink ref="A1" location="はじめに!A1" display="＜はじめにへ" xr:uid="{00000000-0004-0000-0800-000000000000}"/>
    <hyperlink ref="A1:E1" location="入力シート!Print_Area" display="＜入力シートへ" xr:uid="{00000000-0004-0000-0800-000001000000}"/>
    <hyperlink ref="BI1:BM1" location="'おわりに '!A1" display="おわりにへ＞" xr:uid="{00000000-0004-0000-0800-000002000000}"/>
  </hyperlinks>
  <pageMargins left="0.64" right="0.3" top="0.42" bottom="0.38" header="0.32" footer="0.28999999999999998"/>
  <pageSetup paperSize="9" scale="60" orientation="portrait"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3" id="{A7D51F3C-5E0D-4B38-BA98-3A9A2AA5C6E3}">
            <xm:f>入力シート!$E$51="無"</xm:f>
            <x14:dxf>
              <fill>
                <patternFill>
                  <bgColor theme="0" tint="-0.24994659260841701"/>
                </patternFill>
              </fill>
            </x14:dxf>
          </x14:cfRule>
          <xm:sqref>AQ52:BL53</xm:sqref>
        </x14:conditionalFormatting>
        <x14:conditionalFormatting xmlns:xm="http://schemas.microsoft.com/office/excel/2006/main">
          <x14:cfRule type="expression" priority="1" id="{6C3D1C50-EF09-4C40-ACC7-D5EF2B37BB4B}">
            <xm:f>AND(はじめに!$AV$53&lt;&gt;"はい",はじめに!$AV$66&lt;&gt;"はい")</xm:f>
            <x14:dxf>
              <fill>
                <patternFill>
                  <bgColor theme="0" tint="-0.24994659260841701"/>
                </patternFill>
              </fill>
            </x14:dxf>
          </x14:cfRule>
          <x14:cfRule type="expression" priority="2" id="{E42B108A-04F7-4658-8214-1D6A66B9B345}">
            <xm:f>入力シート!$E$78&lt;2</xm:f>
            <x14:dxf>
              <fill>
                <patternFill>
                  <bgColor theme="0" tint="-0.24994659260841701"/>
                </patternFill>
              </fill>
            </x14:dxf>
          </x14:cfRule>
          <xm:sqref>A2:BM33 A35:BM72 A34:L34 U34:BM34</xm:sqref>
        </x14:conditionalFormatting>
        <x14:conditionalFormatting xmlns:xm="http://schemas.microsoft.com/office/excel/2006/main">
          <x14:cfRule type="expression" priority="5" id="{4383FD09-EF93-4C86-8E20-91CE47B8D20B}">
            <xm:f>AND(はじめに!$AV$66="はい",AQ12="")</xm:f>
            <x14:dxf>
              <fill>
                <patternFill>
                  <bgColor rgb="FFFFFF00"/>
                </patternFill>
              </fill>
            </x14:dxf>
          </x14:cfRule>
          <xm:sqref>AQ12 AQ13 BB13 AQ14 AQ15 AQ16</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76969b4-fe7c-4f73-b1b9-4c04f70587c3" xsi:nil="true"/>
    <lcf76f155ced4ddcb4097134ff3c332f xmlns="9cf7b4e5-2fd5-4c11-b2f3-58a8627ea9a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A5255BABAC1294785528D22096851C4" ma:contentTypeVersion="15" ma:contentTypeDescription="新しいドキュメントを作成します。" ma:contentTypeScope="" ma:versionID="d3a102d4413d6346ff701197b511c258">
  <xsd:schema xmlns:xsd="http://www.w3.org/2001/XMLSchema" xmlns:xs="http://www.w3.org/2001/XMLSchema" xmlns:p="http://schemas.microsoft.com/office/2006/metadata/properties" xmlns:ns2="876969b4-fe7c-4f73-b1b9-4c04f70587c3" xmlns:ns3="9cf7b4e5-2fd5-4c11-b2f3-58a8627ea9ab" targetNamespace="http://schemas.microsoft.com/office/2006/metadata/properties" ma:root="true" ma:fieldsID="2222d475a53a44837c0a2a1d4ca8cf07" ns2:_="" ns3:_="">
    <xsd:import namespace="876969b4-fe7c-4f73-b1b9-4c04f70587c3"/>
    <xsd:import namespace="9cf7b4e5-2fd5-4c11-b2f3-58a8627ea9a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6969b4-fe7c-4f73-b1b9-4c04f70587c3"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5" nillable="true" ma:displayName="Taxonomy Catch All Column" ma:hidden="true" ma:list="{bffddb03-925c-4e2e-80ea-4a78fd7929c3}" ma:internalName="TaxCatchAll" ma:showField="CatchAllData" ma:web="876969b4-fe7c-4f73-b1b9-4c04f70587c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cf7b4e5-2fd5-4c11-b2f3-58a8627ea9a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41ec372-7df7-4705-b422-e090bb581a7e"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31ADCF-371E-40FC-A26F-4159B963F90F}">
  <ds:schemaRefs>
    <ds:schemaRef ds:uri="876969b4-fe7c-4f73-b1b9-4c04f70587c3"/>
    <ds:schemaRef ds:uri="http://purl.org/dc/terms/"/>
    <ds:schemaRef ds:uri="http://schemas.microsoft.com/office/2006/documentManagement/types"/>
    <ds:schemaRef ds:uri="http://schemas.openxmlformats.org/package/2006/metadata/core-properties"/>
    <ds:schemaRef ds:uri="http://purl.org/dc/elements/1.1/"/>
    <ds:schemaRef ds:uri="9cf7b4e5-2fd5-4c11-b2f3-58a8627ea9ab"/>
    <ds:schemaRef ds:uri="http://schemas.microsoft.com/office/infopath/2007/PartnerControl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2B494AE2-C784-46F9-A1A1-7DD6B9155267}">
  <ds:schemaRefs>
    <ds:schemaRef ds:uri="http://schemas.microsoft.com/sharepoint/v3/contenttype/forms"/>
  </ds:schemaRefs>
</ds:datastoreItem>
</file>

<file path=customXml/itemProps3.xml><?xml version="1.0" encoding="utf-8"?>
<ds:datastoreItem xmlns:ds="http://schemas.openxmlformats.org/officeDocument/2006/customXml" ds:itemID="{29FBA936-0FD0-4BBB-A840-EBAB32F9D5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6969b4-fe7c-4f73-b1b9-4c04f70587c3"/>
    <ds:schemaRef ds:uri="9cf7b4e5-2fd5-4c11-b2f3-58a8627ea9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22</vt:i4>
      </vt:variant>
    </vt:vector>
  </HeadingPairs>
  <TitlesOfParts>
    <vt:vector size="44" baseType="lpstr">
      <vt:lpstr>はじめに</vt:lpstr>
      <vt:lpstr>プルダウン用</vt:lpstr>
      <vt:lpstr>入力シート</vt:lpstr>
      <vt:lpstr>おわりに </vt:lpstr>
      <vt:lpstr>入力方法</vt:lpstr>
      <vt:lpstr>様式１</vt:lpstr>
      <vt:lpstr>様式２</vt:lpstr>
      <vt:lpstr>様式３の2（直流発電設備）① </vt:lpstr>
      <vt:lpstr>様式３の２（直流発電設備）② </vt:lpstr>
      <vt:lpstr>様式３の２（直流発電設備）③ </vt:lpstr>
      <vt:lpstr>様式３の５（逆変換装置）①</vt:lpstr>
      <vt:lpstr>様式３の５（逆変換装置）②</vt:lpstr>
      <vt:lpstr>様式３の５（逆変換装置）③</vt:lpstr>
      <vt:lpstr>様式３の３（系統連系保護リレー）①</vt:lpstr>
      <vt:lpstr>様式４の１</vt:lpstr>
      <vt:lpstr>様式５の３</vt:lpstr>
      <vt:lpstr>様式３の３（系統連系保護リレー）②</vt:lpstr>
      <vt:lpstr>様式５の４</vt:lpstr>
      <vt:lpstr>様式５の５</vt:lpstr>
      <vt:lpstr>様式５の６</vt:lpstr>
      <vt:lpstr>様式５の７</vt:lpstr>
      <vt:lpstr>様式５の８</vt:lpstr>
      <vt:lpstr>'おわりに '!Print_Area</vt:lpstr>
      <vt:lpstr>はじめに!Print_Area</vt:lpstr>
      <vt:lpstr>プルダウン用!Print_Area</vt:lpstr>
      <vt:lpstr>入力シート!Print_Area</vt:lpstr>
      <vt:lpstr>入力方法!Print_Area</vt:lpstr>
      <vt:lpstr>様式１!Print_Area</vt:lpstr>
      <vt:lpstr>様式２!Print_Area</vt:lpstr>
      <vt:lpstr>'様式３の2（直流発電設備）① '!Print_Area</vt:lpstr>
      <vt:lpstr>'様式３の２（直流発電設備）② '!Print_Area</vt:lpstr>
      <vt:lpstr>'様式３の２（直流発電設備）③ '!Print_Area</vt:lpstr>
      <vt:lpstr>'様式３の３（系統連系保護リレー）①'!Print_Area</vt:lpstr>
      <vt:lpstr>'様式３の３（系統連系保護リレー）②'!Print_Area</vt:lpstr>
      <vt:lpstr>'様式３の５（逆変換装置）①'!Print_Area</vt:lpstr>
      <vt:lpstr>'様式３の５（逆変換装置）②'!Print_Area</vt:lpstr>
      <vt:lpstr>'様式３の５（逆変換装置）③'!Print_Area</vt:lpstr>
      <vt:lpstr>様式４の１!Print_Area</vt:lpstr>
      <vt:lpstr>様式５の３!Print_Area</vt:lpstr>
      <vt:lpstr>様式５の４!Print_Area</vt:lpstr>
      <vt:lpstr>様式５の５!Print_Area</vt:lpstr>
      <vt:lpstr>様式５の６!Print_Area</vt:lpstr>
      <vt:lpstr>様式５の７!Print_Area</vt:lpstr>
      <vt:lpstr>様式５の８!Print_Area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2017-08-15T02:20:39Z</dcterms:created>
  <dcterms:modified xsi:type="dcterms:W3CDTF">2025-07-17T02:35:27Z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2024-05-08T05:54:59Z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9d974004-9a00-42fc-9589-3ba1aae291b6</vt:lpwstr>
  </property>
  <property fmtid="{D5CDD505-2E9C-101B-9397-08002B2CF9AE}" pid="7" name="MSIP_Label_defa4170-0d19-0005-0004-bc88714345d2_ActionId">
    <vt:lpwstr>29dd6edf-1888-4edb-a8ef-934e5ad702b7</vt:lpwstr>
  </property>
  <property fmtid="{D5CDD505-2E9C-101B-9397-08002B2CF9AE}" pid="8" name="MSIP_Label_defa4170-0d19-0005-0004-bc88714345d2_ContentBits">
    <vt:lpwstr>0</vt:lpwstr>
  </property>
  <property fmtid="{D5CDD505-2E9C-101B-9397-08002B2CF9AE}" pid="9" name="ContentTypeId">
    <vt:lpwstr>0x010100BA5255BABAC1294785528D22096851C4</vt:lpwstr>
  </property>
  <property fmtid="{D5CDD505-2E9C-101B-9397-08002B2CF9AE}" pid="10" name="MediaServiceImageTags">
    <vt:lpwstr/>
  </property>
  <property fmtid="{D5CDD505-2E9C-101B-9397-08002B2CF9AE}" pid="11" name="_NewReviewCycle">
    <vt:lpwstr/>
  </property>
  <property fmtid="{D5CDD505-2E9C-101B-9397-08002B2CF9AE}" pid="12" name="_AdHocReviewCycleID">
    <vt:i4>-1705581620</vt:i4>
  </property>
  <property fmtid="{D5CDD505-2E9C-101B-9397-08002B2CF9AE}" pid="13" name="_PreviousAdHocReviewCycleID">
    <vt:i4>-1009968181</vt:i4>
  </property>
  <property fmtid="{D5CDD505-2E9C-101B-9397-08002B2CF9AE}" pid="14" name="_ReviewingToolsShownOnce">
    <vt:lpwstr/>
  </property>
</Properties>
</file>